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3\год\"/>
    </mc:Choice>
  </mc:AlternateContent>
  <bookViews>
    <workbookView xWindow="-120" yWindow="-120" windowWidth="29040" windowHeight="15840"/>
  </bookViews>
  <sheets>
    <sheet name="Приложение 1" sheetId="4" r:id="rId1"/>
  </sheets>
  <definedNames>
    <definedName name="_xlnm.Print_Titles" localSheetId="0">'Приложение 1'!$A:$B,'Приложение 1'!$5:$5</definedName>
    <definedName name="_xlnm.Print_Area" localSheetId="0">'Приложение 1'!$A$1:$R$305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6" i="4" l="1"/>
  <c r="H226" i="4"/>
  <c r="K125" i="4" l="1"/>
  <c r="I125" i="4"/>
  <c r="E119" i="4" l="1"/>
  <c r="J290" i="4" l="1"/>
  <c r="K290" i="4"/>
  <c r="L290" i="4"/>
  <c r="J291" i="4"/>
  <c r="K291" i="4"/>
  <c r="L291" i="4"/>
  <c r="J292" i="4"/>
  <c r="K292" i="4"/>
  <c r="L292" i="4"/>
  <c r="J294" i="4"/>
  <c r="K294" i="4"/>
  <c r="L294" i="4"/>
  <c r="I278" i="4"/>
  <c r="J278" i="4"/>
  <c r="L278" i="4"/>
  <c r="I279" i="4"/>
  <c r="J279" i="4"/>
  <c r="L279" i="4"/>
  <c r="J280" i="4"/>
  <c r="L280" i="4"/>
  <c r="K263" i="4"/>
  <c r="L226" i="4"/>
  <c r="J233" i="4"/>
  <c r="K233" i="4"/>
  <c r="L233" i="4"/>
  <c r="J234" i="4"/>
  <c r="K234" i="4"/>
  <c r="L234" i="4"/>
  <c r="J235" i="4"/>
  <c r="K235" i="4"/>
  <c r="L235" i="4"/>
  <c r="I227" i="4"/>
  <c r="J227" i="4"/>
  <c r="K227" i="4"/>
  <c r="L227" i="4"/>
  <c r="J228" i="4"/>
  <c r="K228" i="4"/>
  <c r="L228" i="4"/>
  <c r="J236" i="4"/>
  <c r="K236" i="4"/>
  <c r="L236" i="4"/>
  <c r="J191" i="4"/>
  <c r="L191" i="4"/>
  <c r="E150" i="4"/>
  <c r="I114" i="4"/>
  <c r="I115" i="4"/>
  <c r="I116" i="4"/>
  <c r="I117" i="4"/>
  <c r="I105" i="4"/>
  <c r="I61" i="4"/>
  <c r="I62" i="4"/>
  <c r="I43" i="4"/>
  <c r="I44" i="4"/>
  <c r="I45" i="4"/>
  <c r="I46" i="4"/>
  <c r="D67" i="4"/>
  <c r="F299" i="4" l="1"/>
  <c r="F295" i="4"/>
  <c r="F293" i="4"/>
  <c r="F272" i="4"/>
  <c r="F267" i="4" s="1"/>
  <c r="F264" i="4"/>
  <c r="F255" i="4"/>
  <c r="F242" i="4"/>
  <c r="F239" i="4"/>
  <c r="F208" i="4"/>
  <c r="F206" i="4"/>
  <c r="F204" i="4"/>
  <c r="F202" i="4"/>
  <c r="F200" i="4"/>
  <c r="F198" i="4"/>
  <c r="F196" i="4"/>
  <c r="F194" i="4"/>
  <c r="F188" i="4"/>
  <c r="F185" i="4"/>
  <c r="F175" i="4"/>
  <c r="F172" i="4"/>
  <c r="F164" i="4"/>
  <c r="F160" i="4"/>
  <c r="F156" i="4"/>
  <c r="F150" i="4"/>
  <c r="F144" i="4"/>
  <c r="F140" i="4"/>
  <c r="F136" i="4"/>
  <c r="F131" i="4"/>
  <c r="F119" i="4"/>
  <c r="F110" i="4"/>
  <c r="F107" i="4"/>
  <c r="F79" i="4"/>
  <c r="F71" i="4"/>
  <c r="F70" i="4" s="1"/>
  <c r="F67" i="4"/>
  <c r="F63" i="4"/>
  <c r="F52" i="4"/>
  <c r="F50" i="4" s="1"/>
  <c r="F42" i="4"/>
  <c r="F41" i="4" s="1"/>
  <c r="F38" i="4"/>
  <c r="F36" i="4" s="1"/>
  <c r="F26" i="4"/>
  <c r="F25" i="4" s="1"/>
  <c r="F20" i="4"/>
  <c r="F19" i="4" s="1"/>
  <c r="F10" i="4"/>
  <c r="F9" i="4" s="1"/>
  <c r="E140" i="4"/>
  <c r="F129" i="4" l="1"/>
  <c r="F49" i="4"/>
  <c r="F98" i="4"/>
  <c r="F77" i="4" s="1"/>
  <c r="F238" i="4"/>
  <c r="F193" i="4"/>
  <c r="F143" i="4" s="1"/>
  <c r="F7" i="4"/>
  <c r="F6" i="4" l="1"/>
  <c r="F139" i="4"/>
  <c r="F8" i="4"/>
  <c r="F138" i="4"/>
  <c r="F303" i="4" l="1"/>
  <c r="G301" i="4"/>
  <c r="R301" i="4"/>
  <c r="Q301" i="4"/>
  <c r="P301" i="4"/>
  <c r="O301" i="4"/>
  <c r="L301" i="4"/>
  <c r="K301" i="4"/>
  <c r="J301" i="4"/>
  <c r="I301" i="4"/>
  <c r="H301" i="4"/>
  <c r="N297" i="4"/>
  <c r="R297" i="4" s="1"/>
  <c r="L297" i="4"/>
  <c r="K297" i="4"/>
  <c r="J297" i="4"/>
  <c r="H297" i="4"/>
  <c r="G297" i="4"/>
  <c r="O260" i="4"/>
  <c r="P260" i="4"/>
  <c r="Q260" i="4"/>
  <c r="R260" i="4"/>
  <c r="I260" i="4"/>
  <c r="J260" i="4"/>
  <c r="L260" i="4"/>
  <c r="O113" i="4"/>
  <c r="P113" i="4"/>
  <c r="Q113" i="4"/>
  <c r="R113" i="4"/>
  <c r="O114" i="4"/>
  <c r="P114" i="4"/>
  <c r="Q114" i="4"/>
  <c r="R114" i="4"/>
  <c r="I113" i="4"/>
  <c r="J113" i="4"/>
  <c r="L113" i="4"/>
  <c r="J114" i="4"/>
  <c r="K114" i="4"/>
  <c r="L114" i="4"/>
  <c r="O102" i="4"/>
  <c r="P102" i="4"/>
  <c r="Q102" i="4"/>
  <c r="R102" i="4"/>
  <c r="O103" i="4"/>
  <c r="P103" i="4"/>
  <c r="Q103" i="4"/>
  <c r="R103" i="4"/>
  <c r="O104" i="4"/>
  <c r="P104" i="4"/>
  <c r="Q104" i="4"/>
  <c r="R104" i="4"/>
  <c r="I102" i="4"/>
  <c r="J102" i="4"/>
  <c r="L102" i="4"/>
  <c r="I103" i="4"/>
  <c r="J103" i="4"/>
  <c r="L103" i="4"/>
  <c r="J104" i="4"/>
  <c r="L104" i="4"/>
  <c r="O83" i="4"/>
  <c r="P83" i="4"/>
  <c r="Q83" i="4"/>
  <c r="R83" i="4"/>
  <c r="O84" i="4"/>
  <c r="P84" i="4"/>
  <c r="Q84" i="4"/>
  <c r="R84" i="4"/>
  <c r="O85" i="4"/>
  <c r="P85" i="4"/>
  <c r="Q85" i="4"/>
  <c r="R85" i="4"/>
  <c r="O86" i="4"/>
  <c r="P86" i="4"/>
  <c r="Q86" i="4"/>
  <c r="R86" i="4"/>
  <c r="O87" i="4"/>
  <c r="P87" i="4"/>
  <c r="Q87" i="4"/>
  <c r="R87" i="4"/>
  <c r="O88" i="4"/>
  <c r="P88" i="4"/>
  <c r="Q88" i="4"/>
  <c r="R88" i="4"/>
  <c r="I83" i="4"/>
  <c r="J83" i="4"/>
  <c r="K83" i="4"/>
  <c r="L83" i="4"/>
  <c r="I84" i="4"/>
  <c r="J84" i="4"/>
  <c r="K84" i="4"/>
  <c r="L84" i="4"/>
  <c r="I85" i="4"/>
  <c r="J85" i="4"/>
  <c r="K85" i="4"/>
  <c r="L85" i="4"/>
  <c r="I86" i="4"/>
  <c r="J86" i="4"/>
  <c r="K86" i="4"/>
  <c r="L86" i="4"/>
  <c r="I87" i="4"/>
  <c r="J87" i="4"/>
  <c r="K87" i="4"/>
  <c r="L87" i="4"/>
  <c r="I88" i="4"/>
  <c r="J88" i="4"/>
  <c r="K88" i="4"/>
  <c r="L88" i="4"/>
  <c r="O56" i="4"/>
  <c r="P56" i="4"/>
  <c r="Q56" i="4"/>
  <c r="R56" i="4"/>
  <c r="O57" i="4"/>
  <c r="P57" i="4"/>
  <c r="Q57" i="4"/>
  <c r="R57" i="4"/>
  <c r="O58" i="4"/>
  <c r="P58" i="4"/>
  <c r="Q58" i="4"/>
  <c r="R58" i="4"/>
  <c r="O59" i="4"/>
  <c r="P59" i="4"/>
  <c r="Q59" i="4"/>
  <c r="R59" i="4"/>
  <c r="I56" i="4"/>
  <c r="J56" i="4"/>
  <c r="K56" i="4"/>
  <c r="L56" i="4"/>
  <c r="I57" i="4"/>
  <c r="J57" i="4"/>
  <c r="K57" i="4"/>
  <c r="L57" i="4"/>
  <c r="I58" i="4"/>
  <c r="J58" i="4"/>
  <c r="K58" i="4"/>
  <c r="L58" i="4"/>
  <c r="I59" i="4"/>
  <c r="J59" i="4"/>
  <c r="K59" i="4"/>
  <c r="L59" i="4"/>
  <c r="O297" i="4" l="1"/>
  <c r="P297" i="4"/>
  <c r="Q297" i="4"/>
  <c r="D269" i="4"/>
  <c r="E269" i="4"/>
  <c r="C269" i="4"/>
  <c r="I226" i="4"/>
  <c r="J226" i="4"/>
  <c r="O226" i="4"/>
  <c r="P226" i="4"/>
  <c r="I167" i="4"/>
  <c r="J167" i="4"/>
  <c r="L167" i="4"/>
  <c r="O167" i="4"/>
  <c r="P167" i="4"/>
  <c r="Q167" i="4"/>
  <c r="R167" i="4"/>
  <c r="D90" i="4" l="1"/>
  <c r="D55" i="4"/>
  <c r="K16" i="4" l="1"/>
  <c r="L16" i="4"/>
  <c r="N123" i="4" l="1"/>
  <c r="E55" i="4" l="1"/>
  <c r="R92" i="4"/>
  <c r="L92" i="4"/>
  <c r="K92" i="4"/>
  <c r="J92" i="4"/>
  <c r="I92" i="4"/>
  <c r="H92" i="4"/>
  <c r="G92" i="4"/>
  <c r="E90" i="4"/>
  <c r="R97" i="4"/>
  <c r="L97" i="4"/>
  <c r="K97" i="4"/>
  <c r="J97" i="4"/>
  <c r="I97" i="4"/>
  <c r="H97" i="4"/>
  <c r="G97" i="4"/>
  <c r="Q96" i="4"/>
  <c r="L96" i="4"/>
  <c r="K96" i="4"/>
  <c r="J96" i="4"/>
  <c r="I96" i="4"/>
  <c r="H96" i="4"/>
  <c r="G96" i="4"/>
  <c r="P95" i="4"/>
  <c r="L95" i="4"/>
  <c r="K95" i="4"/>
  <c r="J95" i="4"/>
  <c r="I95" i="4"/>
  <c r="H95" i="4"/>
  <c r="G95" i="4"/>
  <c r="O94" i="4"/>
  <c r="L94" i="4"/>
  <c r="K94" i="4"/>
  <c r="J94" i="4"/>
  <c r="I94" i="4"/>
  <c r="H94" i="4"/>
  <c r="G94" i="4"/>
  <c r="R93" i="4"/>
  <c r="L93" i="4"/>
  <c r="K93" i="4"/>
  <c r="J93" i="4"/>
  <c r="I93" i="4"/>
  <c r="H93" i="4"/>
  <c r="G93" i="4"/>
  <c r="Q91" i="4"/>
  <c r="L91" i="4"/>
  <c r="K91" i="4"/>
  <c r="J91" i="4"/>
  <c r="I91" i="4"/>
  <c r="H91" i="4"/>
  <c r="G91" i="4"/>
  <c r="G90" i="4" s="1"/>
  <c r="E79" i="4"/>
  <c r="H90" i="4" l="1"/>
  <c r="R96" i="4"/>
  <c r="O97" i="4"/>
  <c r="P97" i="4"/>
  <c r="Q95" i="4"/>
  <c r="O91" i="4"/>
  <c r="R91" i="4"/>
  <c r="O92" i="4"/>
  <c r="P92" i="4"/>
  <c r="Q92" i="4"/>
  <c r="P94" i="4"/>
  <c r="O93" i="4"/>
  <c r="Q94" i="4"/>
  <c r="P93" i="4"/>
  <c r="R94" i="4"/>
  <c r="Q93" i="4"/>
  <c r="R95" i="4"/>
  <c r="O96" i="4"/>
  <c r="O95" i="4"/>
  <c r="P96" i="4"/>
  <c r="Q97" i="4"/>
  <c r="P91" i="4"/>
  <c r="E194" i="4" l="1"/>
  <c r="E52" i="4"/>
  <c r="E50" i="4" s="1"/>
  <c r="N71" i="4" l="1"/>
  <c r="E71" i="4"/>
  <c r="D71" i="4"/>
  <c r="D70" i="4" s="1"/>
  <c r="C71" i="4"/>
  <c r="M71" i="4"/>
  <c r="M208" i="4"/>
  <c r="E208" i="4"/>
  <c r="D208" i="4"/>
  <c r="C208" i="4"/>
  <c r="N175" i="4"/>
  <c r="M175" i="4"/>
  <c r="E175" i="4"/>
  <c r="D175" i="4"/>
  <c r="C175" i="4"/>
  <c r="N296" i="4" l="1"/>
  <c r="N261" i="4"/>
  <c r="M188" i="4"/>
  <c r="E188" i="4"/>
  <c r="D188" i="4"/>
  <c r="N63" i="4"/>
  <c r="M63" i="4"/>
  <c r="E63" i="4"/>
  <c r="D63" i="4"/>
  <c r="C63" i="4"/>
  <c r="N208" i="4" l="1"/>
  <c r="N188" i="4"/>
  <c r="Q11" i="4" l="1"/>
  <c r="R11" i="4"/>
  <c r="Q12" i="4"/>
  <c r="R12" i="4"/>
  <c r="Q13" i="4"/>
  <c r="R13" i="4"/>
  <c r="Q14" i="4"/>
  <c r="R14" i="4"/>
  <c r="Q15" i="4"/>
  <c r="R15" i="4"/>
  <c r="Q17" i="4"/>
  <c r="R17" i="4"/>
  <c r="Q18" i="4"/>
  <c r="R18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7" i="4"/>
  <c r="R37" i="4"/>
  <c r="Q43" i="4"/>
  <c r="R43" i="4"/>
  <c r="Q44" i="4"/>
  <c r="R44" i="4"/>
  <c r="Q45" i="4"/>
  <c r="R45" i="4"/>
  <c r="Q46" i="4"/>
  <c r="R46" i="4"/>
  <c r="Q47" i="4"/>
  <c r="R47" i="4"/>
  <c r="Q48" i="4"/>
  <c r="R48" i="4"/>
  <c r="Q51" i="4"/>
  <c r="R51" i="4"/>
  <c r="Q53" i="4"/>
  <c r="R53" i="4"/>
  <c r="Q54" i="4"/>
  <c r="R54" i="4"/>
  <c r="Q55" i="4"/>
  <c r="R55" i="4"/>
  <c r="Q60" i="4"/>
  <c r="R60" i="4"/>
  <c r="Q61" i="4"/>
  <c r="R61" i="4"/>
  <c r="Q62" i="4"/>
  <c r="R62" i="4"/>
  <c r="Q64" i="4"/>
  <c r="R64" i="4"/>
  <c r="Q65" i="4"/>
  <c r="R65" i="4"/>
  <c r="Q66" i="4"/>
  <c r="R66" i="4"/>
  <c r="Q68" i="4"/>
  <c r="R68" i="4"/>
  <c r="Q69" i="4"/>
  <c r="R69" i="4"/>
  <c r="Q72" i="4"/>
  <c r="R72" i="4"/>
  <c r="Q73" i="4"/>
  <c r="R73" i="4"/>
  <c r="Q74" i="4"/>
  <c r="R74" i="4"/>
  <c r="Q75" i="4"/>
  <c r="R75" i="4"/>
  <c r="Q76" i="4"/>
  <c r="R76" i="4"/>
  <c r="Q78" i="4"/>
  <c r="R78" i="4"/>
  <c r="Q80" i="4"/>
  <c r="R80" i="4"/>
  <c r="Q81" i="4"/>
  <c r="R81" i="4"/>
  <c r="Q82" i="4"/>
  <c r="R82" i="4"/>
  <c r="Q89" i="4"/>
  <c r="R89" i="4"/>
  <c r="Q90" i="4"/>
  <c r="R90" i="4"/>
  <c r="Q111" i="4"/>
  <c r="R111" i="4"/>
  <c r="Q123" i="4"/>
  <c r="R123" i="4"/>
  <c r="Q124" i="4"/>
  <c r="R124" i="4"/>
  <c r="Q126" i="4"/>
  <c r="R126" i="4"/>
  <c r="Q127" i="4"/>
  <c r="R127" i="4"/>
  <c r="Q128" i="4"/>
  <c r="R128" i="4"/>
  <c r="Q130" i="4"/>
  <c r="R130" i="4"/>
  <c r="Q132" i="4"/>
  <c r="R132" i="4"/>
  <c r="Q133" i="4"/>
  <c r="R133" i="4"/>
  <c r="Q134" i="4"/>
  <c r="R134" i="4"/>
  <c r="Q135" i="4"/>
  <c r="R135" i="4"/>
  <c r="Q137" i="4"/>
  <c r="R137" i="4"/>
  <c r="Q141" i="4"/>
  <c r="R141" i="4"/>
  <c r="Q142" i="4"/>
  <c r="R142" i="4"/>
  <c r="Q145" i="4"/>
  <c r="R145" i="4"/>
  <c r="Q146" i="4"/>
  <c r="R146" i="4"/>
  <c r="Q147" i="4"/>
  <c r="R147" i="4"/>
  <c r="Q148" i="4"/>
  <c r="R148" i="4"/>
  <c r="Q151" i="4"/>
  <c r="R151" i="4"/>
  <c r="Q152" i="4"/>
  <c r="R152" i="4"/>
  <c r="Q153" i="4"/>
  <c r="R153" i="4"/>
  <c r="Q154" i="4"/>
  <c r="R154" i="4"/>
  <c r="Q155" i="4"/>
  <c r="R155" i="4"/>
  <c r="Q157" i="4"/>
  <c r="R157" i="4"/>
  <c r="Q158" i="4"/>
  <c r="R158" i="4"/>
  <c r="Q159" i="4"/>
  <c r="R159" i="4"/>
  <c r="Q161" i="4"/>
  <c r="R161" i="4"/>
  <c r="Q162" i="4"/>
  <c r="R162" i="4"/>
  <c r="Q163" i="4"/>
  <c r="R163" i="4"/>
  <c r="Q165" i="4"/>
  <c r="R165" i="4"/>
  <c r="Q166" i="4"/>
  <c r="R166" i="4"/>
  <c r="Q168" i="4"/>
  <c r="R168" i="4"/>
  <c r="Q169" i="4"/>
  <c r="R169" i="4"/>
  <c r="Q170" i="4"/>
  <c r="R170" i="4"/>
  <c r="Q171" i="4"/>
  <c r="R171" i="4"/>
  <c r="Q173" i="4"/>
  <c r="R173" i="4"/>
  <c r="Q174" i="4"/>
  <c r="R174" i="4"/>
  <c r="Q176" i="4"/>
  <c r="R176" i="4"/>
  <c r="Q177" i="4"/>
  <c r="R177" i="4"/>
  <c r="Q178" i="4"/>
  <c r="R178" i="4"/>
  <c r="Q181" i="4"/>
  <c r="R181" i="4"/>
  <c r="Q180" i="4"/>
  <c r="R180" i="4"/>
  <c r="Q182" i="4"/>
  <c r="R182" i="4"/>
  <c r="Q183" i="4"/>
  <c r="R183" i="4"/>
  <c r="Q184" i="4"/>
  <c r="R184" i="4"/>
  <c r="Q186" i="4"/>
  <c r="R186" i="4"/>
  <c r="Q187" i="4"/>
  <c r="R187" i="4"/>
  <c r="Q189" i="4"/>
  <c r="R189" i="4"/>
  <c r="Q190" i="4"/>
  <c r="R190" i="4"/>
  <c r="Q192" i="4"/>
  <c r="R192" i="4"/>
  <c r="Q195" i="4"/>
  <c r="R195" i="4"/>
  <c r="Q197" i="4"/>
  <c r="R197" i="4"/>
  <c r="Q199" i="4"/>
  <c r="R199" i="4"/>
  <c r="Q201" i="4"/>
  <c r="R201" i="4"/>
  <c r="Q203" i="4"/>
  <c r="R203" i="4"/>
  <c r="Q205" i="4"/>
  <c r="R205" i="4"/>
  <c r="Q207" i="4"/>
  <c r="R207" i="4"/>
  <c r="Q209" i="4"/>
  <c r="R209" i="4"/>
  <c r="Q231" i="4"/>
  <c r="R231" i="4"/>
  <c r="Q210" i="4"/>
  <c r="R210" i="4"/>
  <c r="Q211" i="4"/>
  <c r="R211" i="4"/>
  <c r="Q212" i="4"/>
  <c r="R212" i="4"/>
  <c r="Q213" i="4"/>
  <c r="R213" i="4"/>
  <c r="Q214" i="4"/>
  <c r="R214" i="4"/>
  <c r="Q215" i="4"/>
  <c r="R215" i="4"/>
  <c r="Q230" i="4"/>
  <c r="R230" i="4"/>
  <c r="Q216" i="4"/>
  <c r="R216" i="4"/>
  <c r="Q217" i="4"/>
  <c r="R217" i="4"/>
  <c r="Q229" i="4"/>
  <c r="R229" i="4"/>
  <c r="Q218" i="4"/>
  <c r="R218" i="4"/>
  <c r="Q219" i="4"/>
  <c r="R219" i="4"/>
  <c r="Q220" i="4"/>
  <c r="R220" i="4"/>
  <c r="Q221" i="4"/>
  <c r="R221" i="4"/>
  <c r="Q222" i="4"/>
  <c r="R222" i="4"/>
  <c r="Q223" i="4"/>
  <c r="R223" i="4"/>
  <c r="Q224" i="4"/>
  <c r="R224" i="4"/>
  <c r="Q225" i="4"/>
  <c r="R225" i="4"/>
  <c r="Q232" i="4"/>
  <c r="R232" i="4"/>
  <c r="Q237" i="4"/>
  <c r="R237" i="4"/>
  <c r="Q240" i="4"/>
  <c r="R240" i="4"/>
  <c r="Q241" i="4"/>
  <c r="R241" i="4"/>
  <c r="Q243" i="4"/>
  <c r="R243" i="4"/>
  <c r="Q244" i="4"/>
  <c r="R244" i="4"/>
  <c r="Q245" i="4"/>
  <c r="R245" i="4"/>
  <c r="Q246" i="4"/>
  <c r="R246" i="4"/>
  <c r="Q247" i="4"/>
  <c r="R247" i="4"/>
  <c r="Q248" i="4"/>
  <c r="R248" i="4"/>
  <c r="Q249" i="4"/>
  <c r="R249" i="4"/>
  <c r="Q250" i="4"/>
  <c r="R250" i="4"/>
  <c r="Q251" i="4"/>
  <c r="R251" i="4"/>
  <c r="Q252" i="4"/>
  <c r="R252" i="4"/>
  <c r="Q253" i="4"/>
  <c r="R253" i="4"/>
  <c r="Q254" i="4"/>
  <c r="R254" i="4"/>
  <c r="Q256" i="4"/>
  <c r="R256" i="4"/>
  <c r="Q258" i="4"/>
  <c r="R258" i="4"/>
  <c r="Q259" i="4"/>
  <c r="R259" i="4"/>
  <c r="Q261" i="4"/>
  <c r="R261" i="4"/>
  <c r="Q262" i="4"/>
  <c r="R262" i="4"/>
  <c r="Q263" i="4"/>
  <c r="R263" i="4"/>
  <c r="Q266" i="4"/>
  <c r="R266" i="4"/>
  <c r="Q269" i="4"/>
  <c r="R269" i="4"/>
  <c r="Q273" i="4"/>
  <c r="R273" i="4"/>
  <c r="Q274" i="4"/>
  <c r="R274" i="4"/>
  <c r="Q275" i="4"/>
  <c r="R275" i="4"/>
  <c r="Q276" i="4"/>
  <c r="R276" i="4"/>
  <c r="Q277" i="4"/>
  <c r="R277" i="4"/>
  <c r="Q288" i="4"/>
  <c r="R288" i="4"/>
  <c r="Q291" i="4"/>
  <c r="R291" i="4"/>
  <c r="Q292" i="4"/>
  <c r="R292" i="4"/>
  <c r="Q294" i="4"/>
  <c r="R294" i="4"/>
  <c r="Q296" i="4"/>
  <c r="R296" i="4"/>
  <c r="Q298" i="4"/>
  <c r="R298" i="4"/>
  <c r="Q300" i="4"/>
  <c r="R300" i="4"/>
  <c r="Q302" i="4"/>
  <c r="R302" i="4"/>
  <c r="M299" i="4"/>
  <c r="M295" i="4"/>
  <c r="M293" i="4"/>
  <c r="M272" i="4"/>
  <c r="M267" i="4" s="1"/>
  <c r="M264" i="4"/>
  <c r="M255" i="4"/>
  <c r="M242" i="4"/>
  <c r="M239" i="4"/>
  <c r="M206" i="4"/>
  <c r="M204" i="4"/>
  <c r="M202" i="4"/>
  <c r="M200" i="4"/>
  <c r="M198" i="4"/>
  <c r="M196" i="4"/>
  <c r="M194" i="4"/>
  <c r="M185" i="4"/>
  <c r="M172" i="4"/>
  <c r="M164" i="4"/>
  <c r="M160" i="4"/>
  <c r="M156" i="4"/>
  <c r="M150" i="4"/>
  <c r="M144" i="4"/>
  <c r="M140" i="4"/>
  <c r="M136" i="4"/>
  <c r="R136" i="4" s="1"/>
  <c r="M131" i="4"/>
  <c r="M119" i="4"/>
  <c r="M110" i="4"/>
  <c r="M107" i="4"/>
  <c r="M79" i="4"/>
  <c r="M70" i="4"/>
  <c r="M67" i="4"/>
  <c r="Q63" i="4"/>
  <c r="M52" i="4"/>
  <c r="M50" i="4" s="1"/>
  <c r="M42" i="4"/>
  <c r="M41" i="4" s="1"/>
  <c r="M38" i="4"/>
  <c r="M36" i="4" s="1"/>
  <c r="M26" i="4"/>
  <c r="M25" i="4" s="1"/>
  <c r="M20" i="4"/>
  <c r="M19" i="4" s="1"/>
  <c r="M10" i="4"/>
  <c r="M9" i="4" s="1"/>
  <c r="Q40" i="4"/>
  <c r="Q39" i="4"/>
  <c r="M238" i="4" l="1"/>
  <c r="M129" i="4"/>
  <c r="R40" i="4"/>
  <c r="R39" i="4"/>
  <c r="M98" i="4"/>
  <c r="M77" i="4" s="1"/>
  <c r="Q136" i="4"/>
  <c r="R63" i="4"/>
  <c r="M49" i="4"/>
  <c r="M193" i="4"/>
  <c r="M7" i="4"/>
  <c r="O12" i="4"/>
  <c r="P12" i="4"/>
  <c r="O13" i="4"/>
  <c r="P13" i="4"/>
  <c r="O14" i="4"/>
  <c r="P14" i="4"/>
  <c r="O15" i="4"/>
  <c r="P15" i="4"/>
  <c r="P17" i="4"/>
  <c r="P18" i="4"/>
  <c r="O27" i="4"/>
  <c r="P27" i="4"/>
  <c r="O28" i="4"/>
  <c r="P28" i="4"/>
  <c r="O29" i="4"/>
  <c r="P29" i="4"/>
  <c r="O30" i="4"/>
  <c r="P30" i="4"/>
  <c r="O31" i="4"/>
  <c r="P31" i="4"/>
  <c r="P32" i="4"/>
  <c r="P33" i="4"/>
  <c r="O34" i="4"/>
  <c r="P34" i="4"/>
  <c r="O35" i="4"/>
  <c r="P35" i="4"/>
  <c r="O37" i="4"/>
  <c r="P37" i="4"/>
  <c r="O39" i="4"/>
  <c r="P39" i="4"/>
  <c r="O40" i="4"/>
  <c r="P40" i="4"/>
  <c r="O43" i="4"/>
  <c r="P43" i="4"/>
  <c r="O44" i="4"/>
  <c r="P44" i="4"/>
  <c r="O45" i="4"/>
  <c r="P45" i="4"/>
  <c r="O46" i="4"/>
  <c r="P46" i="4"/>
  <c r="O47" i="4"/>
  <c r="P47" i="4"/>
  <c r="P48" i="4"/>
  <c r="O51" i="4"/>
  <c r="P51" i="4"/>
  <c r="O53" i="4"/>
  <c r="P53" i="4"/>
  <c r="O54" i="4"/>
  <c r="P54" i="4"/>
  <c r="O55" i="4"/>
  <c r="P55" i="4"/>
  <c r="O60" i="4"/>
  <c r="P60" i="4"/>
  <c r="P61" i="4"/>
  <c r="P62" i="4"/>
  <c r="O64" i="4"/>
  <c r="P64" i="4"/>
  <c r="O65" i="4"/>
  <c r="P65" i="4"/>
  <c r="O66" i="4"/>
  <c r="P66" i="4"/>
  <c r="O68" i="4"/>
  <c r="P68" i="4"/>
  <c r="O69" i="4"/>
  <c r="P69" i="4"/>
  <c r="O72" i="4"/>
  <c r="P72" i="4"/>
  <c r="O73" i="4"/>
  <c r="P73" i="4"/>
  <c r="O74" i="4"/>
  <c r="P74" i="4"/>
  <c r="O75" i="4"/>
  <c r="P75" i="4"/>
  <c r="O76" i="4"/>
  <c r="P76" i="4"/>
  <c r="O78" i="4"/>
  <c r="P78" i="4"/>
  <c r="O80" i="4"/>
  <c r="P80" i="4"/>
  <c r="O81" i="4"/>
  <c r="P81" i="4"/>
  <c r="O82" i="4"/>
  <c r="P82" i="4"/>
  <c r="O89" i="4"/>
  <c r="P89" i="4"/>
  <c r="O90" i="4"/>
  <c r="P90" i="4"/>
  <c r="O111" i="4"/>
  <c r="P111" i="4"/>
  <c r="O123" i="4"/>
  <c r="P123" i="4"/>
  <c r="O124" i="4"/>
  <c r="P124" i="4"/>
  <c r="O126" i="4"/>
  <c r="P126" i="4"/>
  <c r="O127" i="4"/>
  <c r="P127" i="4"/>
  <c r="O128" i="4"/>
  <c r="P128" i="4"/>
  <c r="O130" i="4"/>
  <c r="P130" i="4"/>
  <c r="O132" i="4"/>
  <c r="P132" i="4"/>
  <c r="O133" i="4"/>
  <c r="P133" i="4"/>
  <c r="O134" i="4"/>
  <c r="P134" i="4"/>
  <c r="O135" i="4"/>
  <c r="P135" i="4"/>
  <c r="O137" i="4"/>
  <c r="P137" i="4"/>
  <c r="O141" i="4"/>
  <c r="P141" i="4"/>
  <c r="O142" i="4"/>
  <c r="P142" i="4"/>
  <c r="O145" i="4"/>
  <c r="P145" i="4"/>
  <c r="O146" i="4"/>
  <c r="P146" i="4"/>
  <c r="O147" i="4"/>
  <c r="P147" i="4"/>
  <c r="O148" i="4"/>
  <c r="P148" i="4"/>
  <c r="O151" i="4"/>
  <c r="P151" i="4"/>
  <c r="O152" i="4"/>
  <c r="P152" i="4"/>
  <c r="O153" i="4"/>
  <c r="P153" i="4"/>
  <c r="O154" i="4"/>
  <c r="P154" i="4"/>
  <c r="O155" i="4"/>
  <c r="P155" i="4"/>
  <c r="O157" i="4"/>
  <c r="P157" i="4"/>
  <c r="O158" i="4"/>
  <c r="P158" i="4"/>
  <c r="O159" i="4"/>
  <c r="P159" i="4"/>
  <c r="O161" i="4"/>
  <c r="P161" i="4"/>
  <c r="O162" i="4"/>
  <c r="P162" i="4"/>
  <c r="O163" i="4"/>
  <c r="P163" i="4"/>
  <c r="O165" i="4"/>
  <c r="P165" i="4"/>
  <c r="O166" i="4"/>
  <c r="P166" i="4"/>
  <c r="O168" i="4"/>
  <c r="P168" i="4"/>
  <c r="O169" i="4"/>
  <c r="P169" i="4"/>
  <c r="O170" i="4"/>
  <c r="P170" i="4"/>
  <c r="O171" i="4"/>
  <c r="P171" i="4"/>
  <c r="O173" i="4"/>
  <c r="P173" i="4"/>
  <c r="O174" i="4"/>
  <c r="P174" i="4"/>
  <c r="O176" i="4"/>
  <c r="P176" i="4"/>
  <c r="O177" i="4"/>
  <c r="P177" i="4"/>
  <c r="O178" i="4"/>
  <c r="P178" i="4"/>
  <c r="O181" i="4"/>
  <c r="P181" i="4"/>
  <c r="O180" i="4"/>
  <c r="P180" i="4"/>
  <c r="O182" i="4"/>
  <c r="P182" i="4"/>
  <c r="O183" i="4"/>
  <c r="P183" i="4"/>
  <c r="O184" i="4"/>
  <c r="P184" i="4"/>
  <c r="O186" i="4"/>
  <c r="P186" i="4"/>
  <c r="O187" i="4"/>
  <c r="P187" i="4"/>
  <c r="O189" i="4"/>
  <c r="P189" i="4"/>
  <c r="O190" i="4"/>
  <c r="P190" i="4"/>
  <c r="O192" i="4"/>
  <c r="P192" i="4"/>
  <c r="O195" i="4"/>
  <c r="P195" i="4"/>
  <c r="O197" i="4"/>
  <c r="P197" i="4"/>
  <c r="O199" i="4"/>
  <c r="P199" i="4"/>
  <c r="O201" i="4"/>
  <c r="P201" i="4"/>
  <c r="O203" i="4"/>
  <c r="P203" i="4"/>
  <c r="O205" i="4"/>
  <c r="P205" i="4"/>
  <c r="O207" i="4"/>
  <c r="P207" i="4"/>
  <c r="O209" i="4"/>
  <c r="P209" i="4"/>
  <c r="O231" i="4"/>
  <c r="P231" i="4"/>
  <c r="O210" i="4"/>
  <c r="P210" i="4"/>
  <c r="O211" i="4"/>
  <c r="P211" i="4"/>
  <c r="O212" i="4"/>
  <c r="P212" i="4"/>
  <c r="O213" i="4"/>
  <c r="P213" i="4"/>
  <c r="O214" i="4"/>
  <c r="P214" i="4"/>
  <c r="O215" i="4"/>
  <c r="P215" i="4"/>
  <c r="O230" i="4"/>
  <c r="P230" i="4"/>
  <c r="O216" i="4"/>
  <c r="P216" i="4"/>
  <c r="O217" i="4"/>
  <c r="P217" i="4"/>
  <c r="O229" i="4"/>
  <c r="P229" i="4"/>
  <c r="O218" i="4"/>
  <c r="P218" i="4"/>
  <c r="O219" i="4"/>
  <c r="P219" i="4"/>
  <c r="O220" i="4"/>
  <c r="P220" i="4"/>
  <c r="O221" i="4"/>
  <c r="P221" i="4"/>
  <c r="O222" i="4"/>
  <c r="P222" i="4"/>
  <c r="O223" i="4"/>
  <c r="P223" i="4"/>
  <c r="O224" i="4"/>
  <c r="P224" i="4"/>
  <c r="O225" i="4"/>
  <c r="P225" i="4"/>
  <c r="O232" i="4"/>
  <c r="P232" i="4"/>
  <c r="O237" i="4"/>
  <c r="P237" i="4"/>
  <c r="O240" i="4"/>
  <c r="P240" i="4"/>
  <c r="O241" i="4"/>
  <c r="P241" i="4"/>
  <c r="O243" i="4"/>
  <c r="P243" i="4"/>
  <c r="O244" i="4"/>
  <c r="P244" i="4"/>
  <c r="O245" i="4"/>
  <c r="P245" i="4"/>
  <c r="O246" i="4"/>
  <c r="P246" i="4"/>
  <c r="O247" i="4"/>
  <c r="P247" i="4"/>
  <c r="O248" i="4"/>
  <c r="P248" i="4"/>
  <c r="O249" i="4"/>
  <c r="P249" i="4"/>
  <c r="O250" i="4"/>
  <c r="P250" i="4"/>
  <c r="O251" i="4"/>
  <c r="P251" i="4"/>
  <c r="O252" i="4"/>
  <c r="P252" i="4"/>
  <c r="O253" i="4"/>
  <c r="P253" i="4"/>
  <c r="O254" i="4"/>
  <c r="P254" i="4"/>
  <c r="O256" i="4"/>
  <c r="P256" i="4"/>
  <c r="O258" i="4"/>
  <c r="P258" i="4"/>
  <c r="O259" i="4"/>
  <c r="P259" i="4"/>
  <c r="O261" i="4"/>
  <c r="P261" i="4"/>
  <c r="O262" i="4"/>
  <c r="P262" i="4"/>
  <c r="O263" i="4"/>
  <c r="P263" i="4"/>
  <c r="O266" i="4"/>
  <c r="P266" i="4"/>
  <c r="O269" i="4"/>
  <c r="P269" i="4"/>
  <c r="O273" i="4"/>
  <c r="P273" i="4"/>
  <c r="O274" i="4"/>
  <c r="P274" i="4"/>
  <c r="O275" i="4"/>
  <c r="P275" i="4"/>
  <c r="O276" i="4"/>
  <c r="P276" i="4"/>
  <c r="O277" i="4"/>
  <c r="P277" i="4"/>
  <c r="O288" i="4"/>
  <c r="P288" i="4"/>
  <c r="O291" i="4"/>
  <c r="P291" i="4"/>
  <c r="O292" i="4"/>
  <c r="P292" i="4"/>
  <c r="O294" i="4"/>
  <c r="P294" i="4"/>
  <c r="O296" i="4"/>
  <c r="P296" i="4"/>
  <c r="O298" i="4"/>
  <c r="P298" i="4"/>
  <c r="O300" i="4"/>
  <c r="P300" i="4"/>
  <c r="O302" i="4"/>
  <c r="P302" i="4"/>
  <c r="N125" i="4"/>
  <c r="N121" i="4"/>
  <c r="N122" i="4"/>
  <c r="N120" i="4"/>
  <c r="N112" i="4"/>
  <c r="N109" i="4"/>
  <c r="N108" i="4"/>
  <c r="N101" i="4"/>
  <c r="N105" i="4"/>
  <c r="N106" i="4"/>
  <c r="M143" i="4" l="1"/>
  <c r="M138" i="4" s="1"/>
  <c r="P122" i="4"/>
  <c r="Q122" i="4"/>
  <c r="R122" i="4"/>
  <c r="Q121" i="4"/>
  <c r="R121" i="4"/>
  <c r="P125" i="4"/>
  <c r="Q125" i="4"/>
  <c r="R125" i="4"/>
  <c r="P120" i="4"/>
  <c r="Q120" i="4"/>
  <c r="R120" i="4"/>
  <c r="P100" i="4"/>
  <c r="Q100" i="4"/>
  <c r="R100" i="4"/>
  <c r="O116" i="4"/>
  <c r="R116" i="4"/>
  <c r="Q116" i="4"/>
  <c r="O108" i="4"/>
  <c r="Q108" i="4"/>
  <c r="R108" i="4"/>
  <c r="P115" i="4"/>
  <c r="Q115" i="4"/>
  <c r="R115" i="4"/>
  <c r="O101" i="4"/>
  <c r="Q101" i="4"/>
  <c r="R101" i="4"/>
  <c r="P109" i="4"/>
  <c r="Q109" i="4"/>
  <c r="R109" i="4"/>
  <c r="P117" i="4"/>
  <c r="Q117" i="4"/>
  <c r="R117" i="4"/>
  <c r="O99" i="4"/>
  <c r="Q99" i="4"/>
  <c r="R99" i="4"/>
  <c r="P106" i="4"/>
  <c r="Q106" i="4"/>
  <c r="R106" i="4"/>
  <c r="P112" i="4"/>
  <c r="Q112" i="4"/>
  <c r="R112" i="4"/>
  <c r="O105" i="4"/>
  <c r="R105" i="4"/>
  <c r="Q105" i="4"/>
  <c r="O118" i="4"/>
  <c r="Q118" i="4"/>
  <c r="R118" i="4"/>
  <c r="M6" i="4"/>
  <c r="O24" i="4"/>
  <c r="Q24" i="4"/>
  <c r="R24" i="4"/>
  <c r="O23" i="4"/>
  <c r="Q23" i="4"/>
  <c r="R23" i="4"/>
  <c r="O21" i="4"/>
  <c r="Q21" i="4"/>
  <c r="R21" i="4"/>
  <c r="P22" i="4"/>
  <c r="Q22" i="4"/>
  <c r="R22" i="4"/>
  <c r="M8" i="4"/>
  <c r="O115" i="4"/>
  <c r="P108" i="4"/>
  <c r="P105" i="4"/>
  <c r="P118" i="4"/>
  <c r="O22" i="4"/>
  <c r="O106" i="4"/>
  <c r="O100" i="4"/>
  <c r="P24" i="4"/>
  <c r="O112" i="4"/>
  <c r="P121" i="4"/>
  <c r="P99" i="4"/>
  <c r="O117" i="4"/>
  <c r="O109" i="4"/>
  <c r="P116" i="4"/>
  <c r="P101" i="4"/>
  <c r="P21" i="4"/>
  <c r="P23" i="4"/>
  <c r="N293" i="4"/>
  <c r="N272" i="4"/>
  <c r="N267" i="4" s="1"/>
  <c r="N242" i="4"/>
  <c r="N239" i="4"/>
  <c r="N206" i="4"/>
  <c r="N204" i="4"/>
  <c r="N202" i="4"/>
  <c r="N200" i="4"/>
  <c r="N198" i="4"/>
  <c r="N196" i="4"/>
  <c r="N194" i="4"/>
  <c r="N185" i="4"/>
  <c r="N172" i="4"/>
  <c r="N164" i="4"/>
  <c r="N160" i="4"/>
  <c r="N156" i="4"/>
  <c r="N150" i="4"/>
  <c r="N144" i="4"/>
  <c r="N140" i="4"/>
  <c r="N131" i="4"/>
  <c r="N119" i="4"/>
  <c r="N110" i="4"/>
  <c r="N107" i="4"/>
  <c r="N79" i="4"/>
  <c r="N67" i="4"/>
  <c r="N52" i="4"/>
  <c r="N42" i="4"/>
  <c r="N38" i="4"/>
  <c r="N26" i="4"/>
  <c r="N20" i="4"/>
  <c r="N10" i="4"/>
  <c r="M139" i="4" l="1"/>
  <c r="Q185" i="4"/>
  <c r="R185" i="4"/>
  <c r="Q156" i="4"/>
  <c r="R156" i="4"/>
  <c r="Q150" i="4"/>
  <c r="R150" i="4"/>
  <c r="R119" i="4"/>
  <c r="Q119" i="4"/>
  <c r="R160" i="4"/>
  <c r="Q160" i="4"/>
  <c r="Q194" i="4"/>
  <c r="R194" i="4"/>
  <c r="Q206" i="4"/>
  <c r="R206" i="4"/>
  <c r="Q272" i="4"/>
  <c r="R272" i="4"/>
  <c r="Q202" i="4"/>
  <c r="R202" i="4"/>
  <c r="Q67" i="4"/>
  <c r="R67" i="4"/>
  <c r="Q164" i="4"/>
  <c r="R164" i="4"/>
  <c r="Q196" i="4"/>
  <c r="R196" i="4"/>
  <c r="Q208" i="4"/>
  <c r="R208" i="4"/>
  <c r="Q293" i="4"/>
  <c r="R293" i="4"/>
  <c r="Q204" i="4"/>
  <c r="R204" i="4"/>
  <c r="Q10" i="4"/>
  <c r="R10" i="4"/>
  <c r="Q172" i="4"/>
  <c r="R172" i="4"/>
  <c r="Q198" i="4"/>
  <c r="R198" i="4"/>
  <c r="Q239" i="4"/>
  <c r="R239" i="4"/>
  <c r="Q295" i="4"/>
  <c r="R295" i="4"/>
  <c r="R38" i="4"/>
  <c r="Q38" i="4"/>
  <c r="Q188" i="4"/>
  <c r="R188" i="4"/>
  <c r="R144" i="4"/>
  <c r="Q144" i="4"/>
  <c r="Q175" i="4"/>
  <c r="R175" i="4"/>
  <c r="Q200" i="4"/>
  <c r="R200" i="4"/>
  <c r="Q242" i="4"/>
  <c r="R242" i="4"/>
  <c r="Q299" i="4"/>
  <c r="R299" i="4"/>
  <c r="Q140" i="4"/>
  <c r="R140" i="4"/>
  <c r="Q107" i="4"/>
  <c r="R107" i="4"/>
  <c r="Q110" i="4"/>
  <c r="R110" i="4"/>
  <c r="Q79" i="4"/>
  <c r="R79" i="4"/>
  <c r="R71" i="4"/>
  <c r="Q71" i="4"/>
  <c r="R52" i="4"/>
  <c r="Q52" i="4"/>
  <c r="R42" i="4"/>
  <c r="Q42" i="4"/>
  <c r="R26" i="4"/>
  <c r="Q26" i="4"/>
  <c r="R20" i="4"/>
  <c r="Q20" i="4"/>
  <c r="R131" i="4"/>
  <c r="Q131" i="4"/>
  <c r="M303" i="4"/>
  <c r="N70" i="4"/>
  <c r="N129" i="4"/>
  <c r="N50" i="4"/>
  <c r="N41" i="4"/>
  <c r="N36" i="4"/>
  <c r="N19" i="4"/>
  <c r="N98" i="4"/>
  <c r="N25" i="4"/>
  <c r="N9" i="4"/>
  <c r="N193" i="4"/>
  <c r="K121" i="4"/>
  <c r="K118" i="4"/>
  <c r="I101" i="4"/>
  <c r="K112" i="4"/>
  <c r="I89" i="4"/>
  <c r="E42" i="4"/>
  <c r="K33" i="4"/>
  <c r="R36" i="4" l="1"/>
  <c r="Q36" i="4"/>
  <c r="Q193" i="4"/>
  <c r="R193" i="4"/>
  <c r="Q267" i="4"/>
  <c r="R267" i="4"/>
  <c r="Q9" i="4"/>
  <c r="R9" i="4"/>
  <c r="Q98" i="4"/>
  <c r="R98" i="4"/>
  <c r="Q70" i="4"/>
  <c r="R70" i="4"/>
  <c r="Q50" i="4"/>
  <c r="R50" i="4"/>
  <c r="Q41" i="4"/>
  <c r="R41" i="4"/>
  <c r="R25" i="4"/>
  <c r="Q25" i="4"/>
  <c r="Q19" i="4"/>
  <c r="R19" i="4"/>
  <c r="Q129" i="4"/>
  <c r="R129" i="4"/>
  <c r="N7" i="4"/>
  <c r="N49" i="4"/>
  <c r="N77" i="4"/>
  <c r="E293" i="4"/>
  <c r="K293" i="4" l="1"/>
  <c r="L293" i="4"/>
  <c r="Q77" i="4"/>
  <c r="R77" i="4"/>
  <c r="R7" i="4"/>
  <c r="Q7" i="4"/>
  <c r="Q49" i="4"/>
  <c r="R49" i="4"/>
  <c r="N8" i="4"/>
  <c r="N6" i="4"/>
  <c r="D293" i="4"/>
  <c r="J293" i="4" s="1"/>
  <c r="C293" i="4"/>
  <c r="R6" i="4" l="1"/>
  <c r="Q6" i="4"/>
  <c r="R8" i="4"/>
  <c r="Q8" i="4"/>
  <c r="O293" i="4"/>
  <c r="P293" i="4"/>
  <c r="E10" i="4"/>
  <c r="C10" i="4"/>
  <c r="G300" i="4" l="1"/>
  <c r="H300" i="4"/>
  <c r="I300" i="4"/>
  <c r="J300" i="4"/>
  <c r="K300" i="4"/>
  <c r="L300" i="4"/>
  <c r="D299" i="4"/>
  <c r="E299" i="4"/>
  <c r="C299" i="4"/>
  <c r="D295" i="4"/>
  <c r="E295" i="4"/>
  <c r="C295" i="4"/>
  <c r="G11" i="4"/>
  <c r="H11" i="4"/>
  <c r="K11" i="4"/>
  <c r="L11" i="4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7" i="4"/>
  <c r="H17" i="4"/>
  <c r="I17" i="4"/>
  <c r="J17" i="4"/>
  <c r="K17" i="4"/>
  <c r="L17" i="4"/>
  <c r="G18" i="4"/>
  <c r="H18" i="4"/>
  <c r="I18" i="4"/>
  <c r="J18" i="4"/>
  <c r="K18" i="4"/>
  <c r="L18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G30" i="4"/>
  <c r="H30" i="4"/>
  <c r="I30" i="4"/>
  <c r="J30" i="4"/>
  <c r="K30" i="4"/>
  <c r="L30" i="4"/>
  <c r="G31" i="4"/>
  <c r="H31" i="4"/>
  <c r="I31" i="4"/>
  <c r="J31" i="4"/>
  <c r="K31" i="4"/>
  <c r="L31" i="4"/>
  <c r="G32" i="4"/>
  <c r="H32" i="4"/>
  <c r="J32" i="4"/>
  <c r="K32" i="4"/>
  <c r="L32" i="4"/>
  <c r="G33" i="4"/>
  <c r="H33" i="4"/>
  <c r="J33" i="4"/>
  <c r="L33" i="4"/>
  <c r="G34" i="4"/>
  <c r="H34" i="4"/>
  <c r="I34" i="4"/>
  <c r="J34" i="4"/>
  <c r="K34" i="4"/>
  <c r="L34" i="4"/>
  <c r="G35" i="4"/>
  <c r="H35" i="4"/>
  <c r="I35" i="4"/>
  <c r="J35" i="4"/>
  <c r="L35" i="4"/>
  <c r="G37" i="4"/>
  <c r="H37" i="4"/>
  <c r="I37" i="4"/>
  <c r="J37" i="4"/>
  <c r="K37" i="4"/>
  <c r="L37" i="4"/>
  <c r="G39" i="4"/>
  <c r="H39" i="4"/>
  <c r="I39" i="4"/>
  <c r="J39" i="4"/>
  <c r="K39" i="4"/>
  <c r="L39" i="4"/>
  <c r="G40" i="4"/>
  <c r="H40" i="4"/>
  <c r="I40" i="4"/>
  <c r="J40" i="4"/>
  <c r="K40" i="4"/>
  <c r="L40" i="4"/>
  <c r="G43" i="4"/>
  <c r="H43" i="4"/>
  <c r="J43" i="4"/>
  <c r="K43" i="4"/>
  <c r="L43" i="4"/>
  <c r="G44" i="4"/>
  <c r="H44" i="4"/>
  <c r="J44" i="4"/>
  <c r="K44" i="4"/>
  <c r="L44" i="4"/>
  <c r="G45" i="4"/>
  <c r="H45" i="4"/>
  <c r="J45" i="4"/>
  <c r="K45" i="4"/>
  <c r="L45" i="4"/>
  <c r="G46" i="4"/>
  <c r="H46" i="4"/>
  <c r="J46" i="4"/>
  <c r="K46" i="4"/>
  <c r="L46" i="4"/>
  <c r="G47" i="4"/>
  <c r="H47" i="4"/>
  <c r="J47" i="4"/>
  <c r="K47" i="4"/>
  <c r="L47" i="4"/>
  <c r="G48" i="4"/>
  <c r="H48" i="4"/>
  <c r="J48" i="4"/>
  <c r="K48" i="4"/>
  <c r="L48" i="4"/>
  <c r="G51" i="4"/>
  <c r="H51" i="4"/>
  <c r="I51" i="4"/>
  <c r="J51" i="4"/>
  <c r="K51" i="4"/>
  <c r="L51" i="4"/>
  <c r="G53" i="4"/>
  <c r="H53" i="4"/>
  <c r="I53" i="4"/>
  <c r="J53" i="4"/>
  <c r="K53" i="4"/>
  <c r="L53" i="4"/>
  <c r="G54" i="4"/>
  <c r="H54" i="4"/>
  <c r="I54" i="4"/>
  <c r="J54" i="4"/>
  <c r="K54" i="4"/>
  <c r="L54" i="4"/>
  <c r="G55" i="4"/>
  <c r="H55" i="4"/>
  <c r="I55" i="4"/>
  <c r="J55" i="4"/>
  <c r="K55" i="4"/>
  <c r="L55" i="4"/>
  <c r="G60" i="4"/>
  <c r="H60" i="4"/>
  <c r="I60" i="4"/>
  <c r="J60" i="4"/>
  <c r="K60" i="4"/>
  <c r="L60" i="4"/>
  <c r="G61" i="4"/>
  <c r="H61" i="4"/>
  <c r="J61" i="4"/>
  <c r="K61" i="4"/>
  <c r="L61" i="4"/>
  <c r="G62" i="4"/>
  <c r="H62" i="4"/>
  <c r="J62" i="4"/>
  <c r="K62" i="4"/>
  <c r="L62" i="4"/>
  <c r="G64" i="4"/>
  <c r="H64" i="4"/>
  <c r="I64" i="4"/>
  <c r="J64" i="4"/>
  <c r="K64" i="4"/>
  <c r="L64" i="4"/>
  <c r="G65" i="4"/>
  <c r="H65" i="4"/>
  <c r="J65" i="4"/>
  <c r="K65" i="4"/>
  <c r="L65" i="4"/>
  <c r="G66" i="4"/>
  <c r="H66" i="4"/>
  <c r="I66" i="4"/>
  <c r="J66" i="4"/>
  <c r="K66" i="4"/>
  <c r="L66" i="4"/>
  <c r="G68" i="4"/>
  <c r="H68" i="4"/>
  <c r="I68" i="4"/>
  <c r="J68" i="4"/>
  <c r="K68" i="4"/>
  <c r="L68" i="4"/>
  <c r="G69" i="4"/>
  <c r="H69" i="4"/>
  <c r="I69" i="4"/>
  <c r="J69" i="4"/>
  <c r="K69" i="4"/>
  <c r="L69" i="4"/>
  <c r="G72" i="4"/>
  <c r="H72" i="4"/>
  <c r="I72" i="4"/>
  <c r="J72" i="4"/>
  <c r="K72" i="4"/>
  <c r="L72" i="4"/>
  <c r="G73" i="4"/>
  <c r="H73" i="4"/>
  <c r="I73" i="4"/>
  <c r="J73" i="4"/>
  <c r="K73" i="4"/>
  <c r="L73" i="4"/>
  <c r="G74" i="4"/>
  <c r="H74" i="4"/>
  <c r="I74" i="4"/>
  <c r="J74" i="4"/>
  <c r="K74" i="4"/>
  <c r="L74" i="4"/>
  <c r="G75" i="4"/>
  <c r="H75" i="4"/>
  <c r="I75" i="4"/>
  <c r="J75" i="4"/>
  <c r="K75" i="4"/>
  <c r="L75" i="4"/>
  <c r="G76" i="4"/>
  <c r="H76" i="4"/>
  <c r="I76" i="4"/>
  <c r="J76" i="4"/>
  <c r="K76" i="4"/>
  <c r="L76" i="4"/>
  <c r="G78" i="4"/>
  <c r="H78" i="4"/>
  <c r="J78" i="4"/>
  <c r="K78" i="4"/>
  <c r="L78" i="4"/>
  <c r="G80" i="4"/>
  <c r="H80" i="4"/>
  <c r="I80" i="4"/>
  <c r="J80" i="4"/>
  <c r="K80" i="4"/>
  <c r="L80" i="4"/>
  <c r="G81" i="4"/>
  <c r="H81" i="4"/>
  <c r="I81" i="4"/>
  <c r="J81" i="4"/>
  <c r="L81" i="4"/>
  <c r="G82" i="4"/>
  <c r="H82" i="4"/>
  <c r="I82" i="4"/>
  <c r="J82" i="4"/>
  <c r="K82" i="4"/>
  <c r="L82" i="4"/>
  <c r="G89" i="4"/>
  <c r="H89" i="4"/>
  <c r="J89" i="4"/>
  <c r="K89" i="4"/>
  <c r="L89" i="4"/>
  <c r="I90" i="4"/>
  <c r="J90" i="4"/>
  <c r="K90" i="4"/>
  <c r="L90" i="4"/>
  <c r="G99" i="4"/>
  <c r="H99" i="4"/>
  <c r="I99" i="4"/>
  <c r="J99" i="4"/>
  <c r="K99" i="4"/>
  <c r="L99" i="4"/>
  <c r="G100" i="4"/>
  <c r="H100" i="4"/>
  <c r="I100" i="4"/>
  <c r="J100" i="4"/>
  <c r="K100" i="4"/>
  <c r="L100" i="4"/>
  <c r="G101" i="4"/>
  <c r="H101" i="4"/>
  <c r="J101" i="4"/>
  <c r="L101" i="4"/>
  <c r="G105" i="4"/>
  <c r="H105" i="4"/>
  <c r="J105" i="4"/>
  <c r="K105" i="4"/>
  <c r="L105" i="4"/>
  <c r="G106" i="4"/>
  <c r="H106" i="4"/>
  <c r="J106" i="4"/>
  <c r="K106" i="4"/>
  <c r="L106" i="4"/>
  <c r="G108" i="4"/>
  <c r="H108" i="4"/>
  <c r="I108" i="4"/>
  <c r="J108" i="4"/>
  <c r="K108" i="4"/>
  <c r="L108" i="4"/>
  <c r="G109" i="4"/>
  <c r="H109" i="4"/>
  <c r="I109" i="4"/>
  <c r="J109" i="4"/>
  <c r="K109" i="4"/>
  <c r="L109" i="4"/>
  <c r="G111" i="4"/>
  <c r="H111" i="4"/>
  <c r="I111" i="4"/>
  <c r="J111" i="4"/>
  <c r="K111" i="4"/>
  <c r="L111" i="4"/>
  <c r="G112" i="4"/>
  <c r="H112" i="4"/>
  <c r="I112" i="4"/>
  <c r="J112" i="4"/>
  <c r="L112" i="4"/>
  <c r="G115" i="4"/>
  <c r="H115" i="4"/>
  <c r="J115" i="4"/>
  <c r="K115" i="4"/>
  <c r="L115" i="4"/>
  <c r="G116" i="4"/>
  <c r="H116" i="4"/>
  <c r="J116" i="4"/>
  <c r="K116" i="4"/>
  <c r="L116" i="4"/>
  <c r="G117" i="4"/>
  <c r="H117" i="4"/>
  <c r="J117" i="4"/>
  <c r="K117" i="4"/>
  <c r="L117" i="4"/>
  <c r="G118" i="4"/>
  <c r="H118" i="4"/>
  <c r="J118" i="4"/>
  <c r="L118" i="4"/>
  <c r="G120" i="4"/>
  <c r="H120" i="4"/>
  <c r="J120" i="4"/>
  <c r="K120" i="4"/>
  <c r="L120" i="4"/>
  <c r="G121" i="4"/>
  <c r="H121" i="4"/>
  <c r="J121" i="4"/>
  <c r="L121" i="4"/>
  <c r="G122" i="4"/>
  <c r="H122" i="4"/>
  <c r="J122" i="4"/>
  <c r="K122" i="4"/>
  <c r="L122" i="4"/>
  <c r="G123" i="4"/>
  <c r="H123" i="4"/>
  <c r="I123" i="4"/>
  <c r="J123" i="4"/>
  <c r="K123" i="4"/>
  <c r="L123" i="4"/>
  <c r="G124" i="4"/>
  <c r="H124" i="4"/>
  <c r="I124" i="4"/>
  <c r="J124" i="4"/>
  <c r="K124" i="4"/>
  <c r="L124" i="4"/>
  <c r="G125" i="4"/>
  <c r="H125" i="4"/>
  <c r="J125" i="4"/>
  <c r="L125" i="4"/>
  <c r="G126" i="4"/>
  <c r="H126" i="4"/>
  <c r="I126" i="4"/>
  <c r="J126" i="4"/>
  <c r="K126" i="4"/>
  <c r="L126" i="4"/>
  <c r="G127" i="4"/>
  <c r="H127" i="4"/>
  <c r="I127" i="4"/>
  <c r="J127" i="4"/>
  <c r="K127" i="4"/>
  <c r="L127" i="4"/>
  <c r="G128" i="4"/>
  <c r="H128" i="4"/>
  <c r="I128" i="4"/>
  <c r="J128" i="4"/>
  <c r="K128" i="4"/>
  <c r="L128" i="4"/>
  <c r="G130" i="4"/>
  <c r="H130" i="4"/>
  <c r="J130" i="4"/>
  <c r="L130" i="4"/>
  <c r="G132" i="4"/>
  <c r="H132" i="4"/>
  <c r="I132" i="4"/>
  <c r="J132" i="4"/>
  <c r="K132" i="4"/>
  <c r="L132" i="4"/>
  <c r="G133" i="4"/>
  <c r="H133" i="4"/>
  <c r="J133" i="4"/>
  <c r="K133" i="4"/>
  <c r="L133" i="4"/>
  <c r="G134" i="4"/>
  <c r="H134" i="4"/>
  <c r="I134" i="4"/>
  <c r="J134" i="4"/>
  <c r="K134" i="4"/>
  <c r="L134" i="4"/>
  <c r="G135" i="4"/>
  <c r="H135" i="4"/>
  <c r="I135" i="4"/>
  <c r="J135" i="4"/>
  <c r="K135" i="4"/>
  <c r="L135" i="4"/>
  <c r="G137" i="4"/>
  <c r="H137" i="4"/>
  <c r="I137" i="4"/>
  <c r="J137" i="4"/>
  <c r="K137" i="4"/>
  <c r="L137" i="4"/>
  <c r="G141" i="4"/>
  <c r="H141" i="4"/>
  <c r="J141" i="4"/>
  <c r="K141" i="4"/>
  <c r="L141" i="4"/>
  <c r="G142" i="4"/>
  <c r="H142" i="4"/>
  <c r="J142" i="4"/>
  <c r="K142" i="4"/>
  <c r="L142" i="4"/>
  <c r="G145" i="4"/>
  <c r="H145" i="4"/>
  <c r="I145" i="4"/>
  <c r="J145" i="4"/>
  <c r="K145" i="4"/>
  <c r="L145" i="4"/>
  <c r="G146" i="4"/>
  <c r="H146" i="4"/>
  <c r="I146" i="4"/>
  <c r="J146" i="4"/>
  <c r="K146" i="4"/>
  <c r="L146" i="4"/>
  <c r="G147" i="4"/>
  <c r="H147" i="4"/>
  <c r="I147" i="4"/>
  <c r="J147" i="4"/>
  <c r="K147" i="4"/>
  <c r="L147" i="4"/>
  <c r="G148" i="4"/>
  <c r="H148" i="4"/>
  <c r="I148" i="4"/>
  <c r="J148" i="4"/>
  <c r="K148" i="4"/>
  <c r="L148" i="4"/>
  <c r="K149" i="4"/>
  <c r="L149" i="4"/>
  <c r="G151" i="4"/>
  <c r="H151" i="4"/>
  <c r="I151" i="4"/>
  <c r="J151" i="4"/>
  <c r="L151" i="4"/>
  <c r="G152" i="4"/>
  <c r="H152" i="4"/>
  <c r="I152" i="4"/>
  <c r="J152" i="4"/>
  <c r="K152" i="4"/>
  <c r="L152" i="4"/>
  <c r="G153" i="4"/>
  <c r="H153" i="4"/>
  <c r="I153" i="4"/>
  <c r="J153" i="4"/>
  <c r="K153" i="4"/>
  <c r="L153" i="4"/>
  <c r="G154" i="4"/>
  <c r="H154" i="4"/>
  <c r="I154" i="4"/>
  <c r="J154" i="4"/>
  <c r="K154" i="4"/>
  <c r="L154" i="4"/>
  <c r="G155" i="4"/>
  <c r="H155" i="4"/>
  <c r="I155" i="4"/>
  <c r="J155" i="4"/>
  <c r="K155" i="4"/>
  <c r="L155" i="4"/>
  <c r="G157" i="4"/>
  <c r="H157" i="4"/>
  <c r="I157" i="4"/>
  <c r="J157" i="4"/>
  <c r="K157" i="4"/>
  <c r="L157" i="4"/>
  <c r="G158" i="4"/>
  <c r="H158" i="4"/>
  <c r="J158" i="4"/>
  <c r="K158" i="4"/>
  <c r="L158" i="4"/>
  <c r="G159" i="4"/>
  <c r="H159" i="4"/>
  <c r="I159" i="4"/>
  <c r="J159" i="4"/>
  <c r="L159" i="4"/>
  <c r="G161" i="4"/>
  <c r="H161" i="4"/>
  <c r="I161" i="4"/>
  <c r="J161" i="4"/>
  <c r="K161" i="4"/>
  <c r="L161" i="4"/>
  <c r="G162" i="4"/>
  <c r="H162" i="4"/>
  <c r="J162" i="4"/>
  <c r="K162" i="4"/>
  <c r="L162" i="4"/>
  <c r="G163" i="4"/>
  <c r="H163" i="4"/>
  <c r="J163" i="4"/>
  <c r="K163" i="4"/>
  <c r="L163" i="4"/>
  <c r="G165" i="4"/>
  <c r="H165" i="4"/>
  <c r="I165" i="4"/>
  <c r="J165" i="4"/>
  <c r="K165" i="4"/>
  <c r="L165" i="4"/>
  <c r="G166" i="4"/>
  <c r="H166" i="4"/>
  <c r="I166" i="4"/>
  <c r="J166" i="4"/>
  <c r="K166" i="4"/>
  <c r="L166" i="4"/>
  <c r="G168" i="4"/>
  <c r="H168" i="4"/>
  <c r="I168" i="4"/>
  <c r="J168" i="4"/>
  <c r="K168" i="4"/>
  <c r="L168" i="4"/>
  <c r="G169" i="4"/>
  <c r="H169" i="4"/>
  <c r="I169" i="4"/>
  <c r="J169" i="4"/>
  <c r="K169" i="4"/>
  <c r="L169" i="4"/>
  <c r="G170" i="4"/>
  <c r="H170" i="4"/>
  <c r="I170" i="4"/>
  <c r="J170" i="4"/>
  <c r="K170" i="4"/>
  <c r="L170" i="4"/>
  <c r="G171" i="4"/>
  <c r="H171" i="4"/>
  <c r="I171" i="4"/>
  <c r="J171" i="4"/>
  <c r="K171" i="4"/>
  <c r="L171" i="4"/>
  <c r="G173" i="4"/>
  <c r="H173" i="4"/>
  <c r="I173" i="4"/>
  <c r="J173" i="4"/>
  <c r="K173" i="4"/>
  <c r="L173" i="4"/>
  <c r="G174" i="4"/>
  <c r="H174" i="4"/>
  <c r="I174" i="4"/>
  <c r="J174" i="4"/>
  <c r="L174" i="4"/>
  <c r="G176" i="4"/>
  <c r="H176" i="4"/>
  <c r="I176" i="4"/>
  <c r="J176" i="4"/>
  <c r="K176" i="4"/>
  <c r="L176" i="4"/>
  <c r="G177" i="4"/>
  <c r="H177" i="4"/>
  <c r="I177" i="4"/>
  <c r="J177" i="4"/>
  <c r="K177" i="4"/>
  <c r="L177" i="4"/>
  <c r="G178" i="4"/>
  <c r="H178" i="4"/>
  <c r="I178" i="4"/>
  <c r="J178" i="4"/>
  <c r="K178" i="4"/>
  <c r="L178" i="4"/>
  <c r="G181" i="4"/>
  <c r="H181" i="4"/>
  <c r="J181" i="4"/>
  <c r="K181" i="4"/>
  <c r="L181" i="4"/>
  <c r="G180" i="4"/>
  <c r="H180" i="4"/>
  <c r="I180" i="4"/>
  <c r="J180" i="4"/>
  <c r="K180" i="4"/>
  <c r="L180" i="4"/>
  <c r="G182" i="4"/>
  <c r="H182" i="4"/>
  <c r="I182" i="4"/>
  <c r="J182" i="4"/>
  <c r="K182" i="4"/>
  <c r="L182" i="4"/>
  <c r="G183" i="4"/>
  <c r="H183" i="4"/>
  <c r="J183" i="4"/>
  <c r="K183" i="4"/>
  <c r="L183" i="4"/>
  <c r="G184" i="4"/>
  <c r="H184" i="4"/>
  <c r="I184" i="4"/>
  <c r="J184" i="4"/>
  <c r="K184" i="4"/>
  <c r="L184" i="4"/>
  <c r="G186" i="4"/>
  <c r="H186" i="4"/>
  <c r="I186" i="4"/>
  <c r="J186" i="4"/>
  <c r="K186" i="4"/>
  <c r="L186" i="4"/>
  <c r="G187" i="4"/>
  <c r="H187" i="4"/>
  <c r="I187" i="4"/>
  <c r="J187" i="4"/>
  <c r="K187" i="4"/>
  <c r="L187" i="4"/>
  <c r="G189" i="4"/>
  <c r="H189" i="4"/>
  <c r="I189" i="4"/>
  <c r="J189" i="4"/>
  <c r="L189" i="4"/>
  <c r="G190" i="4"/>
  <c r="H190" i="4"/>
  <c r="I190" i="4"/>
  <c r="J190" i="4"/>
  <c r="L190" i="4"/>
  <c r="G192" i="4"/>
  <c r="H192" i="4"/>
  <c r="I192" i="4"/>
  <c r="J192" i="4"/>
  <c r="L192" i="4"/>
  <c r="G195" i="4"/>
  <c r="H195" i="4"/>
  <c r="I195" i="4"/>
  <c r="J195" i="4"/>
  <c r="K195" i="4"/>
  <c r="L195" i="4"/>
  <c r="G197" i="4"/>
  <c r="H197" i="4"/>
  <c r="I197" i="4"/>
  <c r="J197" i="4"/>
  <c r="K197" i="4"/>
  <c r="L197" i="4"/>
  <c r="G199" i="4"/>
  <c r="H199" i="4"/>
  <c r="I199" i="4"/>
  <c r="J199" i="4"/>
  <c r="K199" i="4"/>
  <c r="L199" i="4"/>
  <c r="G201" i="4"/>
  <c r="H201" i="4"/>
  <c r="I201" i="4"/>
  <c r="J201" i="4"/>
  <c r="K201" i="4"/>
  <c r="L201" i="4"/>
  <c r="G203" i="4"/>
  <c r="H203" i="4"/>
  <c r="J203" i="4"/>
  <c r="K203" i="4"/>
  <c r="L203" i="4"/>
  <c r="G205" i="4"/>
  <c r="H205" i="4"/>
  <c r="I205" i="4"/>
  <c r="J205" i="4"/>
  <c r="K205" i="4"/>
  <c r="L205" i="4"/>
  <c r="G207" i="4"/>
  <c r="H207" i="4"/>
  <c r="I207" i="4"/>
  <c r="J207" i="4"/>
  <c r="K207" i="4"/>
  <c r="L207" i="4"/>
  <c r="G209" i="4"/>
  <c r="H209" i="4"/>
  <c r="I209" i="4"/>
  <c r="J209" i="4"/>
  <c r="K209" i="4"/>
  <c r="L209" i="4"/>
  <c r="G231" i="4"/>
  <c r="H231" i="4"/>
  <c r="J231" i="4"/>
  <c r="K231" i="4"/>
  <c r="L231" i="4"/>
  <c r="G210" i="4"/>
  <c r="H210" i="4"/>
  <c r="I210" i="4"/>
  <c r="J210" i="4"/>
  <c r="K210" i="4"/>
  <c r="L210" i="4"/>
  <c r="G211" i="4"/>
  <c r="H211" i="4"/>
  <c r="I211" i="4"/>
  <c r="J211" i="4"/>
  <c r="K211" i="4"/>
  <c r="L211" i="4"/>
  <c r="G212" i="4"/>
  <c r="H212" i="4"/>
  <c r="I212" i="4"/>
  <c r="J212" i="4"/>
  <c r="K212" i="4"/>
  <c r="L212" i="4"/>
  <c r="G213" i="4"/>
  <c r="H213" i="4"/>
  <c r="I213" i="4"/>
  <c r="J213" i="4"/>
  <c r="K213" i="4"/>
  <c r="L213" i="4"/>
  <c r="G214" i="4"/>
  <c r="H214" i="4"/>
  <c r="I214" i="4"/>
  <c r="J214" i="4"/>
  <c r="K214" i="4"/>
  <c r="L214" i="4"/>
  <c r="G215" i="4"/>
  <c r="H215" i="4"/>
  <c r="I215" i="4"/>
  <c r="J215" i="4"/>
  <c r="K215" i="4"/>
  <c r="L215" i="4"/>
  <c r="G230" i="4"/>
  <c r="H230" i="4"/>
  <c r="J230" i="4"/>
  <c r="K230" i="4"/>
  <c r="L230" i="4"/>
  <c r="G216" i="4"/>
  <c r="H216" i="4"/>
  <c r="I216" i="4"/>
  <c r="J216" i="4"/>
  <c r="L216" i="4"/>
  <c r="G217" i="4"/>
  <c r="H217" i="4"/>
  <c r="I217" i="4"/>
  <c r="J217" i="4"/>
  <c r="L217" i="4"/>
  <c r="G229" i="4"/>
  <c r="H229" i="4"/>
  <c r="J229" i="4"/>
  <c r="K229" i="4"/>
  <c r="L229" i="4"/>
  <c r="G218" i="4"/>
  <c r="H218" i="4"/>
  <c r="I218" i="4"/>
  <c r="J218" i="4"/>
  <c r="K218" i="4"/>
  <c r="L218" i="4"/>
  <c r="G219" i="4"/>
  <c r="H219" i="4"/>
  <c r="I219" i="4"/>
  <c r="J219" i="4"/>
  <c r="K219" i="4"/>
  <c r="L219" i="4"/>
  <c r="G220" i="4"/>
  <c r="H220" i="4"/>
  <c r="I220" i="4"/>
  <c r="J220" i="4"/>
  <c r="L220" i="4"/>
  <c r="G221" i="4"/>
  <c r="H221" i="4"/>
  <c r="I221" i="4"/>
  <c r="J221" i="4"/>
  <c r="K221" i="4"/>
  <c r="L221" i="4"/>
  <c r="G222" i="4"/>
  <c r="H222" i="4"/>
  <c r="I222" i="4"/>
  <c r="J222" i="4"/>
  <c r="L222" i="4"/>
  <c r="G223" i="4"/>
  <c r="H223" i="4"/>
  <c r="I223" i="4"/>
  <c r="J223" i="4"/>
  <c r="K223" i="4"/>
  <c r="L223" i="4"/>
  <c r="G224" i="4"/>
  <c r="H224" i="4"/>
  <c r="I224" i="4"/>
  <c r="J224" i="4"/>
  <c r="L224" i="4"/>
  <c r="G225" i="4"/>
  <c r="H225" i="4"/>
  <c r="I225" i="4"/>
  <c r="J225" i="4"/>
  <c r="L225" i="4"/>
  <c r="G232" i="4"/>
  <c r="H232" i="4"/>
  <c r="J232" i="4"/>
  <c r="K232" i="4"/>
  <c r="L232" i="4"/>
  <c r="G237" i="4"/>
  <c r="H237" i="4"/>
  <c r="I237" i="4"/>
  <c r="J237" i="4"/>
  <c r="K237" i="4"/>
  <c r="L237" i="4"/>
  <c r="G240" i="4"/>
  <c r="H240" i="4"/>
  <c r="I240" i="4"/>
  <c r="J240" i="4"/>
  <c r="K240" i="4"/>
  <c r="L240" i="4"/>
  <c r="G241" i="4"/>
  <c r="H241" i="4"/>
  <c r="I241" i="4"/>
  <c r="J241" i="4"/>
  <c r="K241" i="4"/>
  <c r="L241" i="4"/>
  <c r="G243" i="4"/>
  <c r="H243" i="4"/>
  <c r="I243" i="4"/>
  <c r="J243" i="4"/>
  <c r="K243" i="4"/>
  <c r="L243" i="4"/>
  <c r="G244" i="4"/>
  <c r="H244" i="4"/>
  <c r="I244" i="4"/>
  <c r="J244" i="4"/>
  <c r="K244" i="4"/>
  <c r="L244" i="4"/>
  <c r="G245" i="4"/>
  <c r="H245" i="4"/>
  <c r="I245" i="4"/>
  <c r="J245" i="4"/>
  <c r="K245" i="4"/>
  <c r="L245" i="4"/>
  <c r="G246" i="4"/>
  <c r="H246" i="4"/>
  <c r="I246" i="4"/>
  <c r="J246" i="4"/>
  <c r="K246" i="4"/>
  <c r="L246" i="4"/>
  <c r="G247" i="4"/>
  <c r="H247" i="4"/>
  <c r="I247" i="4"/>
  <c r="J247" i="4"/>
  <c r="K247" i="4"/>
  <c r="L247" i="4"/>
  <c r="G248" i="4"/>
  <c r="H248" i="4"/>
  <c r="I248" i="4"/>
  <c r="J248" i="4"/>
  <c r="K248" i="4"/>
  <c r="L248" i="4"/>
  <c r="G249" i="4"/>
  <c r="H249" i="4"/>
  <c r="I249" i="4"/>
  <c r="J249" i="4"/>
  <c r="K249" i="4"/>
  <c r="L249" i="4"/>
  <c r="G250" i="4"/>
  <c r="H250" i="4"/>
  <c r="I250" i="4"/>
  <c r="J250" i="4"/>
  <c r="L250" i="4"/>
  <c r="G251" i="4"/>
  <c r="H251" i="4"/>
  <c r="I251" i="4"/>
  <c r="J251" i="4"/>
  <c r="K251" i="4"/>
  <c r="L251" i="4"/>
  <c r="G252" i="4"/>
  <c r="H252" i="4"/>
  <c r="I252" i="4"/>
  <c r="J252" i="4"/>
  <c r="K252" i="4"/>
  <c r="L252" i="4"/>
  <c r="G253" i="4"/>
  <c r="H253" i="4"/>
  <c r="I253" i="4"/>
  <c r="J253" i="4"/>
  <c r="L253" i="4"/>
  <c r="G254" i="4"/>
  <c r="H254" i="4"/>
  <c r="I254" i="4"/>
  <c r="J254" i="4"/>
  <c r="K254" i="4"/>
  <c r="L254" i="4"/>
  <c r="G256" i="4"/>
  <c r="H256" i="4"/>
  <c r="I256" i="4"/>
  <c r="J256" i="4"/>
  <c r="K256" i="4"/>
  <c r="L256" i="4"/>
  <c r="K257" i="4"/>
  <c r="L257" i="4"/>
  <c r="G258" i="4"/>
  <c r="H258" i="4"/>
  <c r="I258" i="4"/>
  <c r="J258" i="4"/>
  <c r="K258" i="4"/>
  <c r="L258" i="4"/>
  <c r="G259" i="4"/>
  <c r="H259" i="4"/>
  <c r="I259" i="4"/>
  <c r="J259" i="4"/>
  <c r="K259" i="4"/>
  <c r="L259" i="4"/>
  <c r="G261" i="4"/>
  <c r="H261" i="4"/>
  <c r="I261" i="4"/>
  <c r="J261" i="4"/>
  <c r="K261" i="4"/>
  <c r="L261" i="4"/>
  <c r="G262" i="4"/>
  <c r="H262" i="4"/>
  <c r="I262" i="4"/>
  <c r="J262" i="4"/>
  <c r="L262" i="4"/>
  <c r="G263" i="4"/>
  <c r="H263" i="4"/>
  <c r="I263" i="4"/>
  <c r="J263" i="4"/>
  <c r="L263" i="4"/>
  <c r="G265" i="4"/>
  <c r="H265" i="4"/>
  <c r="K265" i="4"/>
  <c r="L265" i="4"/>
  <c r="G266" i="4"/>
  <c r="H266" i="4"/>
  <c r="I266" i="4"/>
  <c r="J266" i="4"/>
  <c r="K266" i="4"/>
  <c r="L266" i="4"/>
  <c r="G269" i="4"/>
  <c r="H269" i="4"/>
  <c r="I269" i="4"/>
  <c r="J269" i="4"/>
  <c r="K269" i="4"/>
  <c r="L269" i="4"/>
  <c r="G273" i="4"/>
  <c r="H273" i="4"/>
  <c r="I273" i="4"/>
  <c r="J273" i="4"/>
  <c r="K273" i="4"/>
  <c r="L273" i="4"/>
  <c r="G274" i="4"/>
  <c r="H274" i="4"/>
  <c r="I274" i="4"/>
  <c r="J274" i="4"/>
  <c r="K274" i="4"/>
  <c r="L274" i="4"/>
  <c r="G275" i="4"/>
  <c r="H275" i="4"/>
  <c r="I275" i="4"/>
  <c r="J275" i="4"/>
  <c r="L275" i="4"/>
  <c r="G276" i="4"/>
  <c r="H276" i="4"/>
  <c r="I276" i="4"/>
  <c r="J276" i="4"/>
  <c r="K276" i="4"/>
  <c r="L276" i="4"/>
  <c r="G277" i="4"/>
  <c r="H277" i="4"/>
  <c r="I277" i="4"/>
  <c r="J277" i="4"/>
  <c r="L277" i="4"/>
  <c r="G288" i="4"/>
  <c r="H288" i="4"/>
  <c r="G291" i="4"/>
  <c r="H291" i="4"/>
  <c r="I291" i="4"/>
  <c r="G292" i="4"/>
  <c r="H292" i="4"/>
  <c r="I292" i="4"/>
  <c r="G296" i="4"/>
  <c r="H296" i="4"/>
  <c r="J296" i="4"/>
  <c r="K296" i="4"/>
  <c r="L296" i="4"/>
  <c r="G298" i="4"/>
  <c r="H298" i="4"/>
  <c r="J298" i="4"/>
  <c r="L298" i="4"/>
  <c r="G302" i="4"/>
  <c r="H302" i="4"/>
  <c r="I302" i="4"/>
  <c r="J302" i="4"/>
  <c r="K302" i="4"/>
  <c r="L302" i="4"/>
  <c r="E107" i="4"/>
  <c r="K107" i="4" s="1"/>
  <c r="E110" i="4"/>
  <c r="E9" i="4"/>
  <c r="E20" i="4"/>
  <c r="E26" i="4"/>
  <c r="E38" i="4"/>
  <c r="E36" i="4" s="1"/>
  <c r="E67" i="4"/>
  <c r="E49" i="4" s="1"/>
  <c r="E131" i="4"/>
  <c r="L136" i="4"/>
  <c r="E144" i="4"/>
  <c r="E156" i="4"/>
  <c r="E160" i="4"/>
  <c r="E164" i="4"/>
  <c r="E172" i="4"/>
  <c r="E185" i="4"/>
  <c r="E196" i="4"/>
  <c r="E198" i="4"/>
  <c r="E200" i="4"/>
  <c r="E202" i="4"/>
  <c r="E204" i="4"/>
  <c r="E206" i="4"/>
  <c r="E239" i="4"/>
  <c r="E242" i="4"/>
  <c r="E255" i="4"/>
  <c r="E264" i="4"/>
  <c r="E272" i="4"/>
  <c r="E267" i="4" s="1"/>
  <c r="E238" i="4" l="1"/>
  <c r="E98" i="4"/>
  <c r="E77" i="4" s="1"/>
  <c r="P299" i="4"/>
  <c r="P295" i="4"/>
  <c r="E70" i="4"/>
  <c r="E19" i="4"/>
  <c r="L19" i="4" s="1"/>
  <c r="E25" i="4"/>
  <c r="L25" i="4" s="1"/>
  <c r="L267" i="4"/>
  <c r="L200" i="4"/>
  <c r="L198" i="4"/>
  <c r="K172" i="4"/>
  <c r="L204" i="4"/>
  <c r="L194" i="4"/>
  <c r="K200" i="4"/>
  <c r="L202" i="4"/>
  <c r="K185" i="4"/>
  <c r="K136" i="4"/>
  <c r="L206" i="4"/>
  <c r="K38" i="4"/>
  <c r="L299" i="4"/>
  <c r="K196" i="4"/>
  <c r="E193" i="4"/>
  <c r="E143" i="4" s="1"/>
  <c r="K164" i="4"/>
  <c r="L172" i="4"/>
  <c r="L175" i="4"/>
  <c r="L144" i="4"/>
  <c r="K160" i="4"/>
  <c r="K144" i="4"/>
  <c r="K188" i="4"/>
  <c r="K156" i="4"/>
  <c r="G295" i="4"/>
  <c r="L295" i="4"/>
  <c r="K295" i="4"/>
  <c r="J295" i="4"/>
  <c r="H295" i="4"/>
  <c r="K264" i="4"/>
  <c r="K255" i="4"/>
  <c r="K242" i="4"/>
  <c r="K202" i="4"/>
  <c r="K198" i="4"/>
  <c r="L119" i="4"/>
  <c r="K110" i="4"/>
  <c r="K67" i="4"/>
  <c r="L63" i="4"/>
  <c r="L52" i="4"/>
  <c r="K52" i="4"/>
  <c r="E41" i="4"/>
  <c r="K36" i="4"/>
  <c r="K206" i="4"/>
  <c r="K204" i="4"/>
  <c r="K194" i="4"/>
  <c r="H188" i="4"/>
  <c r="G188" i="4"/>
  <c r="L188" i="4"/>
  <c r="L185" i="4"/>
  <c r="K175" i="4"/>
  <c r="L164" i="4"/>
  <c r="L160" i="4"/>
  <c r="L156" i="4"/>
  <c r="L150" i="4"/>
  <c r="K272" i="4"/>
  <c r="L272" i="4"/>
  <c r="K299" i="4"/>
  <c r="J299" i="4"/>
  <c r="H299" i="4"/>
  <c r="G299" i="4"/>
  <c r="L264" i="4"/>
  <c r="L255" i="4"/>
  <c r="L242" i="4"/>
  <c r="L239" i="4"/>
  <c r="K239" i="4"/>
  <c r="L196" i="4"/>
  <c r="L140" i="4"/>
  <c r="K140" i="4"/>
  <c r="E129" i="4"/>
  <c r="L131" i="4"/>
  <c r="K131" i="4"/>
  <c r="K119" i="4"/>
  <c r="L107" i="4"/>
  <c r="L110" i="4"/>
  <c r="L79" i="4"/>
  <c r="K79" i="4"/>
  <c r="L71" i="4"/>
  <c r="K71" i="4"/>
  <c r="L67" i="4"/>
  <c r="K63" i="4"/>
  <c r="K42" i="4"/>
  <c r="L42" i="4"/>
  <c r="L38" i="4"/>
  <c r="L36" i="4"/>
  <c r="L26" i="4"/>
  <c r="K26" i="4"/>
  <c r="K20" i="4"/>
  <c r="L20" i="4"/>
  <c r="L10" i="4"/>
  <c r="L9" i="4"/>
  <c r="K10" i="4"/>
  <c r="K9" i="4"/>
  <c r="E8" i="4" l="1"/>
  <c r="K25" i="4"/>
  <c r="K19" i="4"/>
  <c r="E7" i="4"/>
  <c r="O188" i="4"/>
  <c r="P188" i="4"/>
  <c r="L50" i="4"/>
  <c r="K50" i="4"/>
  <c r="K70" i="4"/>
  <c r="L70" i="4"/>
  <c r="L41" i="4"/>
  <c r="K267" i="4"/>
  <c r="J188" i="4"/>
  <c r="L98" i="4"/>
  <c r="K238" i="4"/>
  <c r="K41" i="4"/>
  <c r="I188" i="4"/>
  <c r="L238" i="4"/>
  <c r="K193" i="4"/>
  <c r="L193" i="4"/>
  <c r="L129" i="4"/>
  <c r="K129" i="4"/>
  <c r="K98" i="4"/>
  <c r="K49" i="4"/>
  <c r="L49" i="4"/>
  <c r="Q265" i="4" l="1"/>
  <c r="R265" i="4"/>
  <c r="N264" i="4"/>
  <c r="E6" i="4"/>
  <c r="E139" i="4"/>
  <c r="E138" i="4"/>
  <c r="P265" i="4"/>
  <c r="O265" i="4"/>
  <c r="K8" i="4"/>
  <c r="L8" i="4"/>
  <c r="K7" i="4"/>
  <c r="L7" i="4"/>
  <c r="K77" i="4"/>
  <c r="I265" i="4"/>
  <c r="J265" i="4"/>
  <c r="L77" i="4"/>
  <c r="D272" i="4"/>
  <c r="D267" i="4" s="1"/>
  <c r="D264" i="4"/>
  <c r="D257" i="4"/>
  <c r="D242" i="4"/>
  <c r="D239" i="4"/>
  <c r="D206" i="4"/>
  <c r="D204" i="4"/>
  <c r="D202" i="4"/>
  <c r="D200" i="4"/>
  <c r="D198" i="4"/>
  <c r="D196" i="4"/>
  <c r="D194" i="4"/>
  <c r="D185" i="4"/>
  <c r="D172" i="4"/>
  <c r="D164" i="4"/>
  <c r="D160" i="4"/>
  <c r="D156" i="4"/>
  <c r="D150" i="4"/>
  <c r="D144" i="4"/>
  <c r="D140" i="4"/>
  <c r="D136" i="4"/>
  <c r="D131" i="4"/>
  <c r="D119" i="4"/>
  <c r="D110" i="4"/>
  <c r="D107" i="4"/>
  <c r="D79" i="4"/>
  <c r="D52" i="4"/>
  <c r="D42" i="4"/>
  <c r="D38" i="4"/>
  <c r="D26" i="4"/>
  <c r="D20" i="4"/>
  <c r="K6" i="4" l="1"/>
  <c r="D98" i="4"/>
  <c r="Q257" i="4"/>
  <c r="R257" i="4"/>
  <c r="N255" i="4"/>
  <c r="N238" i="4" s="1"/>
  <c r="R264" i="4"/>
  <c r="Q264" i="4"/>
  <c r="Q149" i="4"/>
  <c r="R149" i="4"/>
  <c r="N143" i="4"/>
  <c r="E303" i="4"/>
  <c r="P11" i="4"/>
  <c r="O11" i="4"/>
  <c r="O149" i="4"/>
  <c r="P149" i="4"/>
  <c r="P257" i="4"/>
  <c r="O257" i="4"/>
  <c r="O67" i="4"/>
  <c r="P67" i="4"/>
  <c r="P38" i="4"/>
  <c r="O38" i="4"/>
  <c r="O272" i="4"/>
  <c r="P272" i="4"/>
  <c r="P264" i="4"/>
  <c r="O264" i="4"/>
  <c r="P242" i="4"/>
  <c r="O242" i="4"/>
  <c r="O239" i="4"/>
  <c r="P239" i="4"/>
  <c r="O156" i="4"/>
  <c r="P156" i="4"/>
  <c r="O172" i="4"/>
  <c r="P172" i="4"/>
  <c r="O206" i="4"/>
  <c r="P206" i="4"/>
  <c r="O208" i="4"/>
  <c r="P208" i="4"/>
  <c r="O198" i="4"/>
  <c r="P198" i="4"/>
  <c r="P200" i="4"/>
  <c r="O200" i="4"/>
  <c r="O175" i="4"/>
  <c r="P175" i="4"/>
  <c r="P202" i="4"/>
  <c r="O202" i="4"/>
  <c r="P194" i="4"/>
  <c r="O194" i="4"/>
  <c r="P160" i="4"/>
  <c r="O160" i="4"/>
  <c r="O196" i="4"/>
  <c r="P196" i="4"/>
  <c r="P164" i="4"/>
  <c r="O164" i="4"/>
  <c r="P144" i="4"/>
  <c r="O144" i="4"/>
  <c r="P150" i="4"/>
  <c r="O150" i="4"/>
  <c r="P185" i="4"/>
  <c r="O185" i="4"/>
  <c r="P204" i="4"/>
  <c r="O204" i="4"/>
  <c r="P140" i="4"/>
  <c r="O131" i="4"/>
  <c r="P131" i="4"/>
  <c r="P136" i="4"/>
  <c r="O136" i="4"/>
  <c r="O119" i="4"/>
  <c r="P119" i="4"/>
  <c r="O110" i="4"/>
  <c r="P110" i="4"/>
  <c r="O107" i="4"/>
  <c r="P107" i="4"/>
  <c r="O79" i="4"/>
  <c r="P79" i="4"/>
  <c r="O71" i="4"/>
  <c r="P71" i="4"/>
  <c r="P63" i="4"/>
  <c r="O63" i="4"/>
  <c r="P52" i="4"/>
  <c r="O52" i="4"/>
  <c r="O42" i="4"/>
  <c r="P42" i="4"/>
  <c r="P26" i="4"/>
  <c r="O26" i="4"/>
  <c r="O20" i="4"/>
  <c r="P20" i="4"/>
  <c r="I149" i="4"/>
  <c r="J149" i="4"/>
  <c r="D255" i="4"/>
  <c r="D238" i="4" s="1"/>
  <c r="I257" i="4"/>
  <c r="J257" i="4"/>
  <c r="D10" i="4"/>
  <c r="I11" i="4"/>
  <c r="J11" i="4"/>
  <c r="L6" i="4"/>
  <c r="J196" i="4"/>
  <c r="I196" i="4"/>
  <c r="J264" i="4"/>
  <c r="I264" i="4"/>
  <c r="J198" i="4"/>
  <c r="I198" i="4"/>
  <c r="I63" i="4"/>
  <c r="J63" i="4"/>
  <c r="J67" i="4"/>
  <c r="I67" i="4"/>
  <c r="J242" i="4"/>
  <c r="I242" i="4"/>
  <c r="D36" i="4"/>
  <c r="I38" i="4"/>
  <c r="J38" i="4"/>
  <c r="J239" i="4"/>
  <c r="I200" i="4"/>
  <c r="J200" i="4"/>
  <c r="J202" i="4"/>
  <c r="I172" i="4"/>
  <c r="J172" i="4"/>
  <c r="J119" i="4"/>
  <c r="I119" i="4"/>
  <c r="J79" i="4"/>
  <c r="I79" i="4"/>
  <c r="D25" i="4"/>
  <c r="I26" i="4"/>
  <c r="J26" i="4"/>
  <c r="D19" i="4"/>
  <c r="I20" i="4"/>
  <c r="J20" i="4"/>
  <c r="I107" i="4"/>
  <c r="J107" i="4"/>
  <c r="I110" i="4"/>
  <c r="J110" i="4"/>
  <c r="J71" i="4"/>
  <c r="I71" i="4"/>
  <c r="D50" i="4"/>
  <c r="I52" i="4"/>
  <c r="J52" i="4"/>
  <c r="D41" i="4"/>
  <c r="J42" i="4"/>
  <c r="I42" i="4"/>
  <c r="J208" i="4"/>
  <c r="I208" i="4"/>
  <c r="I204" i="4"/>
  <c r="J204" i="4"/>
  <c r="J206" i="4"/>
  <c r="I206" i="4"/>
  <c r="J194" i="4"/>
  <c r="I194" i="4"/>
  <c r="J185" i="4"/>
  <c r="I185" i="4"/>
  <c r="J175" i="4"/>
  <c r="I175" i="4"/>
  <c r="J164" i="4"/>
  <c r="I164" i="4"/>
  <c r="J160" i="4"/>
  <c r="J156" i="4"/>
  <c r="I156" i="4"/>
  <c r="J144" i="4"/>
  <c r="I144" i="4"/>
  <c r="I150" i="4"/>
  <c r="J150" i="4"/>
  <c r="I272" i="4"/>
  <c r="J272" i="4"/>
  <c r="J140" i="4"/>
  <c r="J131" i="4"/>
  <c r="I131" i="4"/>
  <c r="J136" i="4"/>
  <c r="I136" i="4"/>
  <c r="D193" i="4"/>
  <c r="D143" i="4" s="1"/>
  <c r="D129" i="4"/>
  <c r="C206" i="4"/>
  <c r="C149" i="4"/>
  <c r="O238" i="4" l="1"/>
  <c r="Q255" i="4"/>
  <c r="R255" i="4"/>
  <c r="Q143" i="4"/>
  <c r="R143" i="4"/>
  <c r="O10" i="4"/>
  <c r="P10" i="4"/>
  <c r="O36" i="4"/>
  <c r="P36" i="4"/>
  <c r="P267" i="4"/>
  <c r="O267" i="4"/>
  <c r="O255" i="4"/>
  <c r="P255" i="4"/>
  <c r="O193" i="4"/>
  <c r="P193" i="4"/>
  <c r="P129" i="4"/>
  <c r="O129" i="4"/>
  <c r="O98" i="4"/>
  <c r="P98" i="4"/>
  <c r="O70" i="4"/>
  <c r="P70" i="4"/>
  <c r="O50" i="4"/>
  <c r="P50" i="4"/>
  <c r="P41" i="4"/>
  <c r="O41" i="4"/>
  <c r="P25" i="4"/>
  <c r="O25" i="4"/>
  <c r="O19" i="4"/>
  <c r="P19" i="4"/>
  <c r="D9" i="4"/>
  <c r="J9" i="4" s="1"/>
  <c r="I255" i="4"/>
  <c r="J10" i="4"/>
  <c r="I10" i="4"/>
  <c r="J255" i="4"/>
  <c r="G149" i="4"/>
  <c r="H149" i="4"/>
  <c r="I36" i="4"/>
  <c r="J36" i="4"/>
  <c r="J25" i="4"/>
  <c r="I25" i="4"/>
  <c r="I19" i="4"/>
  <c r="J19" i="4"/>
  <c r="D77" i="4"/>
  <c r="J98" i="4"/>
  <c r="I98" i="4"/>
  <c r="I70" i="4"/>
  <c r="J70" i="4"/>
  <c r="I50" i="4"/>
  <c r="J50" i="4"/>
  <c r="D49" i="4"/>
  <c r="I41" i="4"/>
  <c r="J41" i="4"/>
  <c r="I238" i="4"/>
  <c r="J238" i="4"/>
  <c r="G206" i="4"/>
  <c r="H206" i="4"/>
  <c r="J193" i="4"/>
  <c r="I193" i="4"/>
  <c r="J267" i="4"/>
  <c r="I267" i="4"/>
  <c r="I129" i="4"/>
  <c r="J129" i="4"/>
  <c r="C242" i="4"/>
  <c r="C257" i="4"/>
  <c r="C156" i="4"/>
  <c r="N139" i="4" l="1"/>
  <c r="R139" i="4" s="1"/>
  <c r="N138" i="4"/>
  <c r="N303" i="4" s="1"/>
  <c r="P238" i="4"/>
  <c r="R238" i="4"/>
  <c r="Q238" i="4"/>
  <c r="D139" i="4"/>
  <c r="J139" i="4" s="1"/>
  <c r="D138" i="4"/>
  <c r="D7" i="4"/>
  <c r="O9" i="4"/>
  <c r="P9" i="4"/>
  <c r="D8" i="4"/>
  <c r="J143" i="4"/>
  <c r="O143" i="4"/>
  <c r="P143" i="4"/>
  <c r="P77" i="4"/>
  <c r="O77" i="4"/>
  <c r="P49" i="4"/>
  <c r="O49" i="4"/>
  <c r="I143" i="4"/>
  <c r="I9" i="4"/>
  <c r="G257" i="4"/>
  <c r="H257" i="4"/>
  <c r="G242" i="4"/>
  <c r="H242" i="4"/>
  <c r="J77" i="4"/>
  <c r="I77" i="4"/>
  <c r="I49" i="4"/>
  <c r="J49" i="4"/>
  <c r="D6" i="4"/>
  <c r="H156" i="4"/>
  <c r="G156" i="4"/>
  <c r="C272" i="4"/>
  <c r="C185" i="4"/>
  <c r="Q138" i="4" l="1"/>
  <c r="R138" i="4"/>
  <c r="Q139" i="4"/>
  <c r="Q303" i="4"/>
  <c r="R303" i="4"/>
  <c r="P139" i="4"/>
  <c r="O139" i="4"/>
  <c r="I139" i="4"/>
  <c r="P7" i="4"/>
  <c r="O7" i="4"/>
  <c r="J7" i="4"/>
  <c r="I7" i="4"/>
  <c r="J8" i="4"/>
  <c r="P8" i="4"/>
  <c r="O8" i="4"/>
  <c r="I8" i="4"/>
  <c r="O138" i="4"/>
  <c r="P138" i="4"/>
  <c r="P6" i="4"/>
  <c r="O6" i="4"/>
  <c r="I6" i="4"/>
  <c r="I138" i="4"/>
  <c r="J138" i="4"/>
  <c r="D303" i="4"/>
  <c r="J6" i="4"/>
  <c r="H185" i="4"/>
  <c r="G185" i="4"/>
  <c r="H272" i="4"/>
  <c r="G272" i="4"/>
  <c r="C119" i="4"/>
  <c r="C79" i="4"/>
  <c r="C52" i="4"/>
  <c r="C42" i="4"/>
  <c r="O303" i="4" l="1"/>
  <c r="P303" i="4"/>
  <c r="I303" i="4"/>
  <c r="J303" i="4"/>
  <c r="H119" i="4"/>
  <c r="G119" i="4"/>
  <c r="G79" i="4"/>
  <c r="H79" i="4"/>
  <c r="C50" i="4"/>
  <c r="G52" i="4"/>
  <c r="H52" i="4"/>
  <c r="C41" i="4"/>
  <c r="H42" i="4"/>
  <c r="G42" i="4"/>
  <c r="C110" i="4"/>
  <c r="C107" i="4"/>
  <c r="H107" i="4" l="1"/>
  <c r="G107" i="4"/>
  <c r="H110" i="4"/>
  <c r="G110" i="4"/>
  <c r="H50" i="4"/>
  <c r="G50" i="4"/>
  <c r="G41" i="4"/>
  <c r="H41" i="4"/>
  <c r="C98" i="4"/>
  <c r="G98" i="4" l="1"/>
  <c r="H98" i="4"/>
  <c r="H175" i="4" l="1"/>
  <c r="G175" i="4"/>
  <c r="C172" i="4"/>
  <c r="G172" i="4" l="1"/>
  <c r="H172" i="4"/>
  <c r="C164" i="4"/>
  <c r="H164" i="4" l="1"/>
  <c r="G164" i="4"/>
  <c r="C160" i="4"/>
  <c r="H160" i="4" l="1"/>
  <c r="G160" i="4"/>
  <c r="C267" i="4"/>
  <c r="C264" i="4"/>
  <c r="C255" i="4"/>
  <c r="C239" i="4"/>
  <c r="C238" i="4" s="1"/>
  <c r="C204" i="4"/>
  <c r="C202" i="4"/>
  <c r="C200" i="4"/>
  <c r="C198" i="4"/>
  <c r="C196" i="4"/>
  <c r="C194" i="4"/>
  <c r="C150" i="4"/>
  <c r="C144" i="4"/>
  <c r="C136" i="4"/>
  <c r="C131" i="4"/>
  <c r="C77" i="4"/>
  <c r="C67" i="4"/>
  <c r="C38" i="4"/>
  <c r="C26" i="4"/>
  <c r="C20" i="4"/>
  <c r="G238" i="4" l="1"/>
  <c r="G239" i="4"/>
  <c r="H239" i="4"/>
  <c r="H264" i="4"/>
  <c r="G264" i="4"/>
  <c r="H196" i="4"/>
  <c r="G196" i="4"/>
  <c r="G255" i="4"/>
  <c r="H255" i="4"/>
  <c r="G198" i="4"/>
  <c r="H198" i="4"/>
  <c r="C36" i="4"/>
  <c r="H38" i="4"/>
  <c r="G38" i="4"/>
  <c r="H200" i="4"/>
  <c r="G200" i="4"/>
  <c r="H63" i="4"/>
  <c r="G63" i="4"/>
  <c r="H202" i="4"/>
  <c r="G202" i="4"/>
  <c r="G67" i="4"/>
  <c r="H67" i="4"/>
  <c r="C25" i="4"/>
  <c r="H26" i="4"/>
  <c r="G26" i="4"/>
  <c r="C19" i="4"/>
  <c r="H20" i="4"/>
  <c r="G20" i="4"/>
  <c r="C9" i="4"/>
  <c r="H10" i="4"/>
  <c r="G10" i="4"/>
  <c r="H77" i="4"/>
  <c r="G77" i="4"/>
  <c r="H71" i="4"/>
  <c r="G71" i="4"/>
  <c r="G204" i="4"/>
  <c r="H204" i="4"/>
  <c r="G194" i="4"/>
  <c r="H194" i="4"/>
  <c r="H144" i="4"/>
  <c r="G144" i="4"/>
  <c r="H150" i="4"/>
  <c r="G150" i="4"/>
  <c r="G267" i="4"/>
  <c r="H267" i="4"/>
  <c r="G131" i="4"/>
  <c r="H131" i="4"/>
  <c r="G136" i="4"/>
  <c r="H136" i="4"/>
  <c r="C193" i="4"/>
  <c r="C143" i="4" s="1"/>
  <c r="C49" i="4"/>
  <c r="C70" i="4"/>
  <c r="C129" i="4"/>
  <c r="C140" i="4"/>
  <c r="C7" i="4" l="1"/>
  <c r="C8" i="4"/>
  <c r="H238" i="4"/>
  <c r="G36" i="4"/>
  <c r="H36" i="4"/>
  <c r="G25" i="4"/>
  <c r="H25" i="4"/>
  <c r="G19" i="4"/>
  <c r="H19" i="4"/>
  <c r="G9" i="4"/>
  <c r="H9" i="4"/>
  <c r="G70" i="4"/>
  <c r="H70" i="4"/>
  <c r="H49" i="4"/>
  <c r="G49" i="4"/>
  <c r="G193" i="4"/>
  <c r="H193" i="4"/>
  <c r="G140" i="4"/>
  <c r="H140" i="4"/>
  <c r="H129" i="4"/>
  <c r="G129" i="4"/>
  <c r="C6" i="4"/>
  <c r="H8" i="4" l="1"/>
  <c r="G8" i="4"/>
  <c r="H7" i="4"/>
  <c r="G7" i="4"/>
  <c r="G6" i="4"/>
  <c r="H6" i="4"/>
  <c r="G208" i="4"/>
  <c r="H208" i="4"/>
  <c r="C139" i="4"/>
  <c r="H139" i="4" l="1"/>
  <c r="G139" i="4"/>
  <c r="G143" i="4"/>
  <c r="C138" i="4"/>
  <c r="H143" i="4"/>
  <c r="G138" i="4" l="1"/>
  <c r="C303" i="4"/>
  <c r="H138" i="4"/>
  <c r="G303" i="4" l="1"/>
  <c r="H303" i="4"/>
  <c r="L208" i="4"/>
  <c r="K208" i="4"/>
  <c r="L143" i="4"/>
  <c r="L139" i="4" l="1"/>
  <c r="K143" i="4"/>
  <c r="K139" i="4" l="1"/>
  <c r="K138" i="4"/>
  <c r="L138" i="4"/>
  <c r="L303" i="4" l="1"/>
  <c r="K303" i="4"/>
</calcChain>
</file>

<file path=xl/sharedStrings.xml><?xml version="1.0" encoding="utf-8"?>
<sst xmlns="http://schemas.openxmlformats.org/spreadsheetml/2006/main" count="515" uniqueCount="468">
  <si>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</si>
  <si>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</si>
  <si>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</si>
  <si>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</si>
  <si>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</si>
  <si>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</si>
  <si>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</si>
  <si>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</si>
  <si>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</si>
  <si>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</si>
  <si>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</si>
  <si>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</si>
  <si>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</si>
  <si>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</si>
  <si>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</si>
  <si>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</si>
  <si>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</si>
  <si>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</si>
  <si>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</si>
  <si>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</si>
  <si>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</si>
  <si>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</si>
  <si>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</si>
  <si>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</si>
  <si>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</si>
  <si>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</si>
  <si>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</si>
  <si>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</si>
  <si>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</si>
  <si>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</si>
  <si>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</si>
  <si>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</si>
  <si>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</si>
  <si>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</si>
  <si>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</si>
  <si>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</si>
  <si>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</si>
  <si>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</si>
  <si>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</si>
  <si>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</si>
  <si>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</si>
  <si>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</si>
  <si>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</si>
  <si>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</si>
  <si>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</si>
  <si>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</si>
  <si>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</si>
  <si>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</si>
  <si>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</si>
  <si>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</si>
  <si>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</si>
  <si>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</si>
  <si>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</si>
  <si>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</si>
  <si>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</si>
  <si>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</si>
  <si>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</si>
  <si>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</si>
  <si>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</si>
  <si>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</si>
  <si>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</si>
  <si>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</si>
  <si>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</si>
  <si>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</si>
  <si>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</si>
  <si>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</si>
  <si>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</si>
  <si>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</si>
  <si>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</si>
  <si>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</si>
  <si>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</si>
  <si>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</si>
  <si>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</si>
  <si>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</si>
  <si>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</si>
  <si>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</si>
  <si>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</si>
  <si>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</si>
  <si>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</si>
  <si>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</si>
  <si>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</si>
  <si>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</si>
  <si>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</si>
  <si>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</si>
  <si>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</si>
  <si>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</si>
  <si>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</si>
  <si>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</si>
  <si>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</si>
  <si>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</si>
  <si>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</si>
  <si>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</si>
  <si>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</si>
  <si>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</si>
  <si>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</si>
  <si>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</si>
  <si>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</si>
  <si>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</si>
  <si>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</si>
  <si>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</si>
  <si>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</si>
  <si>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</si>
  <si>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</si>
  <si>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</si>
  <si>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</si>
  <si>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</si>
  <si>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</si>
  <si>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</si>
  <si>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</si>
  <si>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</si>
  <si>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</si>
  <si>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</si>
  <si>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</si>
  <si>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</si>
  <si>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</si>
  <si>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</si>
  <si>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</si>
  <si>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</si>
  <si>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</si>
  <si>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</si>
  <si>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</si>
  <si>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</si>
  <si>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</si>
  <si>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</si>
  <si>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</si>
  <si>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</si>
  <si>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</si>
  <si>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</si>
  <si>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</si>
  <si>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</si>
  <si>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</si>
  <si>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</si>
  <si>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</si>
  <si>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</si>
  <si>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</si>
  <si>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</si>
  <si>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</si>
  <si>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</si>
  <si>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</si>
  <si>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</si>
  <si>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</si>
  <si>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</si>
  <si>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</si>
  <si>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</si>
  <si>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</si>
  <si>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</si>
  <si>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</si>
  <si>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</si>
  <si>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</si>
  <si>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</si>
  <si>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</si>
  <si>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</si>
  <si>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</si>
  <si>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</si>
  <si>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</si>
  <si>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</si>
  <si>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</si>
  <si>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</si>
  <si>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</si>
  <si>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</si>
  <si>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</si>
  <si>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</si>
  <si>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</si>
  <si>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</si>
  <si>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</si>
  <si>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</si>
  <si>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</si>
  <si>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</si>
  <si>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</si>
  <si>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</si>
  <si>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</si>
  <si>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</si>
  <si>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</si>
  <si>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</si>
  <si>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</si>
  <si>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</si>
  <si>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</si>
  <si>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</si>
  <si>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</si>
  <si>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</si>
  <si>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</si>
  <si>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</si>
  <si>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</si>
  <si>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</si>
  <si>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</si>
  <si>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</si>
  <si>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</si>
  <si>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</si>
  <si>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</si>
  <si>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</si>
  <si>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</si>
  <si>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</si>
  <si>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</si>
  <si>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</si>
  <si>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</si>
  <si>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</si>
  <si>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</si>
  <si>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</si>
  <si>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</si>
  <si>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</si>
  <si>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</si>
  <si>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</si>
  <si>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</si>
  <si>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</si>
  <si>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</si>
  <si>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</si>
  <si>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</si>
  <si>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</si>
  <si>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</si>
  <si>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</si>
  <si>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</si>
  <si>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</si>
  <si>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</si>
  <si>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</si>
  <si>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</si>
  <si>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</si>
  <si>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</si>
  <si>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</si>
  <si>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</si>
  <si>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</si>
  <si>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</si>
  <si>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</si>
  <si>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</si>
  <si>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</si>
  <si>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</si>
  <si>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</si>
  <si>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</si>
  <si>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</si>
  <si>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</si>
  <si>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</si>
  <si>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</si>
  <si>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</si>
  <si>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</si>
  <si>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</si>
  <si>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</si>
  <si>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</si>
  <si>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</si>
  <si>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</si>
  <si>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</si>
  <si>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</si>
  <si>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</si>
  <si>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</si>
  <si>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</si>
  <si>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</si>
  <si>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</si>
  <si>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</si>
  <si>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</si>
  <si>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</si>
  <si>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</si>
  <si>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</si>
  <si>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</si>
  <si>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</si>
  <si>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</si>
  <si>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</si>
  <si>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</si>
  <si>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</si>
  <si>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</si>
  <si>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</si>
  <si>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</si>
  <si>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</si>
  <si>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</si>
  <si>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</si>
  <si>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</si>
  <si>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</si>
  <si>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</si>
  <si>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</si>
  <si>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</si>
  <si>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</si>
  <si>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</si>
  <si>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</si>
  <si>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</si>
  <si>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</si>
  <si>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</si>
  <si>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</si>
  <si>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</si>
  <si>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</si>
  <si>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</si>
  <si>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</si>
  <si>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</si>
  <si>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</si>
  <si>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</si>
  <si>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</si>
  <si>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</si>
  <si>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</si>
  <si>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</si>
  <si>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</si>
  <si>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</si>
  <si>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</si>
  <si>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</si>
  <si>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</si>
  <si>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</si>
  <si>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</si>
  <si>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</si>
  <si>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</si>
  <si>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</si>
  <si>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</si>
  <si>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</si>
  <si>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</si>
  <si>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</si>
  <si>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</si>
  <si>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</si>
  <si>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</si>
  <si>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</si>
  <si>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</si>
  <si>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</si>
  <si>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</si>
  <si>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</si>
  <si>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</si>
  <si>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</si>
  <si>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</si>
  <si>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</si>
  <si>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</si>
  <si>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</si>
  <si>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</si>
  <si>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</si>
  <si>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</si>
  <si>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</si>
  <si>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</si>
  <si>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</si>
  <si>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</si>
  <si>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</si>
  <si>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</si>
  <si>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</si>
  <si>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</si>
  <si>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</si>
  <si>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</si>
  <si>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</si>
  <si>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</si>
  <si>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</si>
  <si>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</si>
  <si>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</si>
  <si>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</si>
  <si>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</si>
  <si>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</si>
  <si>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</si>
  <si>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</si>
  <si>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</si>
  <si>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</si>
  <si>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</si>
  <si>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</si>
  <si>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</si>
  <si>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</si>
  <si>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</si>
  <si>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</si>
  <si>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</si>
  <si>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</si>
  <si>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</si>
  <si>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</si>
  <si>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</si>
  <si>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</si>
  <si>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</si>
  <si>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</si>
  <si>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</si>
  <si>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</si>
  <si>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</si>
  <si>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</si>
  <si>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</si>
  <si>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Исполнение бюджета городского округа Ступино Московской области по доходам за 2023 год</t>
  </si>
  <si>
    <t>Утвержденный план 2023 года</t>
  </si>
  <si>
    <t>Уточненный план 2023 года</t>
  </si>
  <si>
    <t>% исполнения к утвержденному плану</t>
  </si>
  <si>
    <t>отклонение к утвержденному плану, тыс. руб.</t>
  </si>
  <si>
    <t>отклонение к уточненному плану, тыс. руб.</t>
  </si>
  <si>
    <t xml:space="preserve"> - на капитальные вложения в объекты общего образования (строительство школы на 825 мест, мкр.Центральный) 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</si>
  <si>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825 мест, мкр Юго-Западный г.Ступино)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</si>
  <si>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550 мест, квартал Надежда г.Ступино)</t>
  </si>
  <si>
    <t xml:space="preserve"> - на капитальные вложения в объекты общего образования (пристройка Верзиловская школа)</t>
  </si>
  <si>
    <t xml:space="preserve"> - на проектирование и строительство дошкольных образовательных организаций (д/с г.Ступино мкр.Дубки)</t>
  </si>
  <si>
    <t xml:space="preserve"> - на проектирование и строительство дошкольных образовательных организаций (Верзиловский д/с)</t>
  </si>
  <si>
    <t>Возврат остатков субсидий на реализацию мероприятий по модернизации школьных систем образования из бюджетов городских округов</t>
  </si>
  <si>
    <t>000 2 19 25750 04 0000 150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</si>
  <si>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</si>
  <si>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</si>
  <si>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</si>
  <si>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</si>
  <si>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</si>
  <si>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Прочие доходы от компенсации затрат бюджетов городских округов (оплата услуг по погребению)  (МКУ ЦБУ)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</si>
  <si>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</si>
  <si>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в т.ч. Налоговые доходы</t>
  </si>
  <si>
    <t xml:space="preserve">          Неналоговые доходы</t>
  </si>
  <si>
    <t>Исполнено
за 2022 год</t>
  </si>
  <si>
    <t>Ожидаемое исполнение
за 2023 год</t>
  </si>
  <si>
    <t>% исполнения
к факту 2022г</t>
  </si>
  <si>
    <t>отклонение
к факту 2022г,
тыс. руб.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</si>
  <si>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</si>
  <si>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</si>
  <si>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обустройство пляжей</t>
  </si>
  <si>
    <t xml:space="preserve"> - на реализацию мероприятий по модернизации школьных систем образования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</si>
  <si>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</si>
  <si>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</si>
  <si>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</si>
  <si>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cофинансирование расходов на организацию деятельности многофункциональных центров предоставления государственных и муниципальных услуг </t>
  </si>
  <si>
    <t xml:space="preserve"> - на оснащение ноутбуками общеобразовательных организаций в Московской области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</si>
  <si>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</si>
  <si>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</si>
  <si>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на реализацию отдельных мероприятий муниципальных программ в сфере образования</t>
  </si>
  <si>
    <t xml:space="preserve"> - иной межбюджетный трансферт, имеющий целевое назначение на Возмещение затрат, связанных с выполнением работ по благоустройству территорий, обеспечивающих доступ к водным объектам общего пользования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</si>
  <si>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</si>
  <si>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 xml:space="preserve"> - на организацию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многофункциональных центров предоставления государственных и муниципальных услуг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</si>
  <si>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</si>
  <si>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иной межбюджетный трансферт из резервного фонда Правительства Московской области на финансовое обеспечение непредвиденных расходов на безвозмездной и безвозвратной основе  на осуществление неотложных мероприятий, направленных на организацию аварийно-восстановительных работ, связанных в том числе с проведением ремонта несущих конструкций с усилением конструктивных элементов, проведением проектно-изыскательских работ, строительного контроля, ремонтом мест общего пользования, ремонтом квартир, в том числе ремонтом внутриквартирных инженерных систем, пострадавших в результате взрыва бытового газа в многоквартирном доме, расположенном по адресу: Московская область, г. Ступино, пер. Центральный, д. 4. </t>
  </si>
  <si>
    <t>БЕЗВОЗМЕЗДНЫЕ ПОСТУПЛЕНИЯ от государственных (муниципальных) организаций в бюджеты городских округов</t>
  </si>
  <si>
    <t>000 1 13 01994 04 0006 130</t>
  </si>
  <si>
    <t>000 1 13 01994 04 0007 130</t>
  </si>
  <si>
    <t>000 1 13 01994 04 0008 130</t>
  </si>
  <si>
    <t>000 1 13 01994 04 0009 130</t>
  </si>
  <si>
    <t>000 1 13 01994 04 0005 130</t>
  </si>
  <si>
    <t xml:space="preserve">Доходы от платных услуг, оказываемых казенными учреждениями (МКУ ЦБУ) </t>
  </si>
  <si>
    <t xml:space="preserve">Доходы от платных услуг, оказываемых казенными учреждениями (МКУ ХЭС) </t>
  </si>
  <si>
    <t xml:space="preserve">Доходы от платных услуг, оказываемых казенными учреждениями (МКУ МФЦ) </t>
  </si>
  <si>
    <t xml:space="preserve">Доходы от платных услуг, оказываемых казенными учреждениями (МКУ Благоустройство) </t>
  </si>
  <si>
    <t xml:space="preserve">Доходы от платных услуг, оказываемых казенными учреждениями (МКУ РС) </t>
  </si>
  <si>
    <t xml:space="preserve">Доходы от платных услуг, оказываемых казенными учреждениями (МКУ СС) </t>
  </si>
  <si>
    <t>000 1 13 02064 04 0001 130</t>
  </si>
  <si>
    <t>000 1 13 02064 04 0002 130</t>
  </si>
  <si>
    <t>000 1 13 02064 04 0003 130</t>
  </si>
  <si>
    <t>000 1 13 02064 04 0004 130</t>
  </si>
  <si>
    <t>000 1 13 02064 04 0005 130</t>
  </si>
  <si>
    <t>000 1 13 02064 04 0006 130</t>
  </si>
  <si>
    <t>Прочие доходы от компенсации затрат бюджетов городских округов (МКУ ХЭС)</t>
  </si>
  <si>
    <t>Прочие доходы от компенсации затрат бюджетов городских округов (МКУ МФЦ)</t>
  </si>
  <si>
    <t>Прочие доходы от компенсации затрат бюджетов городских округов (МКУ Благоустройство)</t>
  </si>
  <si>
    <t>Прочие доходы от компенсации затрат бюджетов городских округов (МКУ РС)</t>
  </si>
  <si>
    <t>Прочие доходы от компенсации затрат бюджетов городских округов (МКУ СС)</t>
  </si>
  <si>
    <t>000 1 13 02994 04 0009 130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</si>
  <si>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</si>
  <si>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РС)</t>
  </si>
  <si>
    <t xml:space="preserve"> - прочие доходы от компенсации затрат бюджетов городских округов (возврат дебиторской задолженности) (МКУ СС)</t>
  </si>
  <si>
    <t>000 1 13 02994 04 0001 130</t>
  </si>
  <si>
    <t>000 1 13 02994 04 0002 130</t>
  </si>
  <si>
    <t>000 1 13 02994 04 0003 130</t>
  </si>
  <si>
    <t xml:space="preserve"> - прочие доходы от компенсации затрат бюджетов городских округов (возврат дебиторской задолженности) (МКУ ХЭС)</t>
  </si>
  <si>
    <t xml:space="preserve"> - прочие доходы от компенсации затрат бюджетов городских округов (возврат дебиторской задолженности) (МКУ МФЦ)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</si>
  <si>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(МКУ ЦБУ)</t>
  </si>
  <si>
    <t>000 1 11 05034 04 0001 120</t>
  </si>
  <si>
    <t>000 1 11 05034 04 0002 120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</si>
  <si>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(МКУ ХЭС)</t>
  </si>
  <si>
    <t>000 1 11 05034 04 0003 120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</si>
  <si>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(МКУ МФЦ)</t>
  </si>
  <si>
    <t>000 1 01 02100 01 0000 110</t>
  </si>
  <si>
    <t xml:space="preserve"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</si>
  <si>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(парки культуры и отдыха)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</si>
  <si>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</si>
  <si>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</si>
  <si>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</si>
  <si>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</si>
  <si>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</si>
  <si>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</si>
  <si>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</si>
  <si>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 xml:space="preserve">Доходы от платных услуг, оказываемых казенными учреждениями (Администрация) 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</si>
  <si>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</si>
  <si>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000 2 02 35134 04 0000 150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</si>
  <si>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</si>
  <si>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>000 2 18 04030 04 0000 150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</si>
  <si>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</si>
  <si>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 на ликвидацию несанкционированных свалок в границах городов и наиболее опасных объектов накопленного экологического вреда окружающей среде из бюджетов городских округов</t>
  </si>
  <si>
    <t>000 2 19 25242 04 0000 150</t>
  </si>
  <si>
    <t>Исполнено
за 2023 год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</si>
  <si>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</si>
  <si>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>отклонение к уточненному плану,
тыс. руб.</t>
  </si>
  <si>
    <t xml:space="preserve"> - прочие доходы от компенсации затрат бюджетов городских округов (возврат дебиторской задолженности) 
(МКУ Благоустройство)</t>
  </si>
  <si>
    <t xml:space="preserve"> - на 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</si>
  <si>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% 
исполнения к факту 2022г</t>
  </si>
  <si>
    <t>отклонение к факту 2022г,
тыс. руб.</t>
  </si>
  <si>
    <t>% 
исполнения</t>
  </si>
  <si>
    <t>х</t>
  </si>
  <si>
    <t>Приложение 1
к отчету об исполнении бюджета городского округа Ступино Московской области за 2023 год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</si>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</sst>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 Narrow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Bookman Old Style"/>
      <family val="1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4">
    <xf numFmtId="0" fontId="0" fillId="0" borderId="0"/>
    <xf numFmtId="0" fontId="6" fillId="0" borderId="2"/>
    <xf numFmtId="43" fontId="7" fillId="0" borderId="2" applyFont="0" applyFill="0" applyBorder="0" applyAlignment="0" applyProtection="0"/>
    <xf numFmtId="0" fontId="7" fillId="0" borderId="2"/>
    <xf numFmtId="0" fontId="8" fillId="0" borderId="2"/>
    <xf numFmtId="0" fontId="9" fillId="0" borderId="2"/>
    <xf numFmtId="0" fontId="5" fillId="0" borderId="2"/>
    <xf numFmtId="0" fontId="10" fillId="0" borderId="2"/>
    <xf numFmtId="0" fontId="9" fillId="0" borderId="2"/>
    <xf numFmtId="0" fontId="4" fillId="0" borderId="2"/>
    <xf numFmtId="0" fontId="4" fillId="0" borderId="2"/>
    <xf numFmtId="0" fontId="7" fillId="0" borderId="2"/>
    <xf numFmtId="0" fontId="4" fillId="0" borderId="2"/>
    <xf numFmtId="165" fontId="7" fillId="0" borderId="2" applyFont="0" applyFill="0" applyBorder="0" applyAlignment="0" applyProtection="0"/>
    <xf numFmtId="0" fontId="7" fillId="0" borderId="2"/>
    <xf numFmtId="0" fontId="5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9" fillId="0" borderId="2"/>
    <xf numFmtId="0" fontId="19" fillId="0" borderId="2"/>
    <xf numFmtId="0" fontId="20" fillId="0" borderId="2"/>
    <xf numFmtId="0" fontId="3" fillId="0" borderId="2"/>
    <xf numFmtId="43" fontId="20" fillId="0" borderId="2" applyFont="0" applyFill="0" applyBorder="0" applyAlignment="0" applyProtection="0"/>
    <xf numFmtId="0" fontId="3" fillId="0" borderId="2"/>
    <xf numFmtId="0" fontId="2" fillId="0" borderId="2"/>
    <xf numFmtId="0" fontId="2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8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21" fillId="0" borderId="2"/>
    <xf numFmtId="0" fontId="21" fillId="0" borderId="2"/>
    <xf numFmtId="0" fontId="9" fillId="0" borderId="2"/>
    <xf numFmtId="0" fontId="8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</cellStyleXfs>
  <cellXfs count="117">
    <xf numFmtId="0" fontId="0" fillId="0" borderId="0" xfId="0"/>
    <xf numFmtId="0" fontId="12" fillId="0" borderId="2" xfId="1" applyFont="1" applyFill="1" applyAlignment="1">
      <alignment horizontal="center" vertical="center"/>
    </xf>
    <xf numFmtId="0" fontId="12" fillId="0" borderId="2" xfId="1" applyFont="1" applyFill="1" applyAlignment="1">
      <alignment vertical="center"/>
    </xf>
    <xf numFmtId="0" fontId="11" fillId="0" borderId="2" xfId="1" applyFont="1" applyFill="1" applyAlignment="1">
      <alignment vertical="center"/>
    </xf>
    <xf numFmtId="0" fontId="13" fillId="0" borderId="2" xfId="1" applyFont="1" applyFill="1" applyAlignment="1">
      <alignment vertical="center"/>
    </xf>
    <xf numFmtId="0" fontId="13" fillId="0" borderId="2" xfId="1" applyFont="1" applyFill="1" applyAlignment="1" applyProtection="1">
      <alignment vertical="center"/>
      <protection locked="0"/>
    </xf>
    <xf numFmtId="164" fontId="14" fillId="0" borderId="1" xfId="2" applyNumberFormat="1" applyFont="1" applyFill="1" applyBorder="1" applyAlignment="1" applyProtection="1">
      <alignment horizontal="center" vertical="center"/>
    </xf>
    <xf numFmtId="164" fontId="17" fillId="0" borderId="2" xfId="1" applyNumberFormat="1" applyFont="1" applyFill="1" applyAlignment="1">
      <alignment horizontal="center" vertical="center"/>
    </xf>
    <xf numFmtId="164" fontId="14" fillId="0" borderId="2" xfId="1" applyNumberFormat="1" applyFont="1" applyFill="1" applyAlignment="1">
      <alignment horizontal="center" vertical="center" wrapText="1"/>
    </xf>
    <xf numFmtId="164" fontId="17" fillId="0" borderId="1" xfId="2" applyNumberFormat="1" applyFont="1" applyFill="1" applyBorder="1" applyAlignment="1" applyProtection="1">
      <alignment horizontal="center" vertical="center"/>
    </xf>
    <xf numFmtId="164" fontId="15" fillId="0" borderId="1" xfId="2" applyNumberFormat="1" applyFont="1" applyFill="1" applyBorder="1" applyAlignment="1" applyProtection="1">
      <alignment horizontal="center" vertical="center"/>
    </xf>
    <xf numFmtId="164" fontId="18" fillId="0" borderId="1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 applyProtection="1">
      <alignment horizontal="center" vertical="center"/>
    </xf>
    <xf numFmtId="164" fontId="17" fillId="0" borderId="2" xfId="1" applyNumberFormat="1" applyFont="1" applyFill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 applyProtection="1">
      <alignment horizontal="center" vertical="center" wrapText="1"/>
    </xf>
    <xf numFmtId="164" fontId="11" fillId="0" borderId="1" xfId="1" applyNumberFormat="1" applyFont="1" applyFill="1" applyBorder="1" applyAlignment="1" applyProtection="1">
      <alignment horizontal="left" vertical="center" wrapText="1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164" fontId="11" fillId="0" borderId="1" xfId="1" applyNumberFormat="1" applyFont="1" applyFill="1" applyBorder="1" applyAlignment="1" applyProtection="1">
      <alignment horizontal="left" vertical="center" wrapText="1" inden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left" vertical="center" wrapText="1" indent="1"/>
    </xf>
    <xf numFmtId="164" fontId="12" fillId="0" borderId="1" xfId="2" applyNumberFormat="1" applyFont="1" applyFill="1" applyBorder="1" applyAlignment="1" applyProtection="1">
      <alignment horizontal="center" vertical="center"/>
    </xf>
    <xf numFmtId="164" fontId="15" fillId="0" borderId="1" xfId="1" applyNumberFormat="1" applyFont="1" applyFill="1" applyBorder="1" applyAlignment="1" applyProtection="1">
      <alignment horizontal="center" vertical="center" wrapText="1"/>
    </xf>
    <xf numFmtId="164" fontId="13" fillId="0" borderId="1" xfId="1" applyNumberFormat="1" applyFont="1" applyFill="1" applyBorder="1" applyAlignment="1" applyProtection="1">
      <alignment horizontal="left" vertical="center" wrapText="1" indent="2"/>
    </xf>
    <xf numFmtId="164" fontId="13" fillId="0" borderId="1" xfId="2" applyNumberFormat="1" applyFont="1" applyFill="1" applyBorder="1" applyAlignment="1" applyProtection="1">
      <alignment horizontal="center" vertical="center"/>
    </xf>
    <xf numFmtId="164" fontId="11" fillId="0" borderId="1" xfId="3" applyNumberFormat="1" applyFont="1" applyFill="1" applyBorder="1" applyAlignment="1" applyProtection="1">
      <alignment horizontal="center" vertical="center" wrapText="1"/>
    </xf>
    <xf numFmtId="164" fontId="11" fillId="0" borderId="1" xfId="3" applyNumberFormat="1" applyFont="1" applyFill="1" applyBorder="1" applyAlignment="1" applyProtection="1">
      <alignment horizontal="left" vertical="center" wrapText="1" indent="1"/>
    </xf>
    <xf numFmtId="164" fontId="12" fillId="0" borderId="1" xfId="3" applyNumberFormat="1" applyFont="1" applyFill="1" applyBorder="1" applyAlignment="1" applyProtection="1">
      <alignment horizontal="left" vertical="center" wrapText="1" indent="1"/>
    </xf>
    <xf numFmtId="164" fontId="12" fillId="0" borderId="1" xfId="1" applyNumberFormat="1" applyFont="1" applyFill="1" applyBorder="1" applyAlignment="1" applyProtection="1">
      <alignment horizontal="left" vertical="center" wrapText="1" indent="2"/>
    </xf>
    <xf numFmtId="164" fontId="12" fillId="0" borderId="1" xfId="3" applyNumberFormat="1" applyFont="1" applyFill="1" applyBorder="1" applyAlignment="1" applyProtection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 applyProtection="1">
      <alignment horizontal="left" vertical="center" wrapText="1" indent="3"/>
    </xf>
    <xf numFmtId="164" fontId="13" fillId="0" borderId="1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>
      <alignment horizontal="left" vertical="center" wrapText="1" indent="1"/>
    </xf>
    <xf numFmtId="164" fontId="12" fillId="0" borderId="1" xfId="2" applyNumberFormat="1" applyFont="1" applyFill="1" applyBorder="1" applyAlignment="1">
      <alignment horizontal="center" vertical="center"/>
    </xf>
    <xf numFmtId="164" fontId="12" fillId="0" borderId="1" xfId="4" applyNumberFormat="1" applyFont="1" applyFill="1" applyBorder="1" applyAlignment="1">
      <alignment horizontal="center" vertical="center" wrapText="1"/>
    </xf>
    <xf numFmtId="164" fontId="12" fillId="0" borderId="1" xfId="4" applyNumberFormat="1" applyFont="1" applyFill="1" applyBorder="1" applyAlignment="1">
      <alignment horizontal="left" vertical="center" wrapText="1" inden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3" fillId="0" borderId="1" xfId="4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left" vertical="center" wrapText="1" indent="2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center" wrapText="1" indent="2"/>
    </xf>
    <xf numFmtId="164" fontId="12" fillId="0" borderId="1" xfId="3" applyNumberFormat="1" applyFont="1" applyFill="1" applyBorder="1" applyAlignment="1">
      <alignment horizontal="center" vertical="center" wrapText="1"/>
    </xf>
    <xf numFmtId="164" fontId="12" fillId="0" borderId="1" xfId="3" applyNumberFormat="1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4" xfId="1" applyNumberFormat="1" applyFont="1" applyFill="1" applyBorder="1" applyAlignment="1">
      <alignment horizontal="left" vertical="center" wrapText="1" indent="2"/>
    </xf>
    <xf numFmtId="16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6" xfId="1" applyNumberFormat="1" applyFont="1" applyFill="1" applyBorder="1" applyAlignment="1">
      <alignment horizontal="left" vertical="center" wrapText="1" indent="2"/>
    </xf>
    <xf numFmtId="164" fontId="13" fillId="0" borderId="5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left" vertical="center" wrapText="1" indent="1"/>
    </xf>
    <xf numFmtId="164" fontId="13" fillId="0" borderId="1" xfId="1" applyNumberFormat="1" applyFont="1" applyFill="1" applyBorder="1" applyAlignment="1">
      <alignment horizontal="left" vertical="center" wrapText="1" indent="2"/>
    </xf>
    <xf numFmtId="164" fontId="13" fillId="0" borderId="3" xfId="1" applyNumberFormat="1" applyFont="1" applyFill="1" applyBorder="1" applyAlignment="1" applyProtection="1">
      <alignment horizontal="center" vertical="center" wrapText="1"/>
    </xf>
    <xf numFmtId="164" fontId="13" fillId="0" borderId="3" xfId="2" applyNumberFormat="1" applyFont="1" applyFill="1" applyBorder="1" applyAlignment="1" applyProtection="1">
      <alignment horizontal="center" vertical="center"/>
    </xf>
    <xf numFmtId="16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1" xfId="18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Alignment="1">
      <alignment vertical="center" wrapText="1"/>
    </xf>
    <xf numFmtId="164" fontId="17" fillId="0" borderId="2" xfId="1" applyNumberFormat="1" applyFont="1" applyFill="1" applyAlignment="1">
      <alignment vertical="center"/>
    </xf>
    <xf numFmtId="164" fontId="13" fillId="0" borderId="7" xfId="3" applyNumberFormat="1" applyFont="1" applyFill="1" applyBorder="1" applyAlignment="1">
      <alignment horizontal="center" vertical="center" wrapText="1"/>
    </xf>
    <xf numFmtId="164" fontId="13" fillId="0" borderId="7" xfId="2" applyNumberFormat="1" applyFont="1" applyFill="1" applyBorder="1" applyAlignment="1">
      <alignment horizontal="center" vertical="center"/>
    </xf>
    <xf numFmtId="164" fontId="15" fillId="0" borderId="7" xfId="2" applyNumberFormat="1" applyFont="1" applyFill="1" applyBorder="1" applyAlignment="1">
      <alignment horizontal="center" vertical="center"/>
    </xf>
    <xf numFmtId="164" fontId="13" fillId="0" borderId="7" xfId="2" applyNumberFormat="1" applyFont="1" applyFill="1" applyBorder="1" applyAlignment="1" applyProtection="1">
      <alignment horizontal="center" vertical="center"/>
    </xf>
    <xf numFmtId="164" fontId="15" fillId="0" borderId="7" xfId="2" applyNumberFormat="1" applyFont="1" applyFill="1" applyBorder="1" applyAlignment="1" applyProtection="1">
      <alignment horizontal="center" vertical="center"/>
    </xf>
    <xf numFmtId="164" fontId="13" fillId="0" borderId="7" xfId="1" applyNumberFormat="1" applyFont="1" applyFill="1" applyBorder="1" applyAlignment="1">
      <alignment horizontal="center" vertical="center" wrapText="1"/>
    </xf>
    <xf numFmtId="164" fontId="15" fillId="0" borderId="7" xfId="1" applyNumberFormat="1" applyFont="1" applyFill="1" applyBorder="1" applyAlignment="1">
      <alignment horizontal="center" vertical="center" wrapText="1"/>
    </xf>
    <xf numFmtId="164" fontId="12" fillId="0" borderId="7" xfId="1" applyNumberFormat="1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164" fontId="13" fillId="0" borderId="7" xfId="1" applyNumberFormat="1" applyFont="1" applyFill="1" applyBorder="1" applyAlignment="1" applyProtection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left" vertical="center" wrapText="1" indent="2"/>
    </xf>
    <xf numFmtId="164" fontId="13" fillId="0" borderId="0" xfId="0" applyNumberFormat="1" applyFont="1" applyFill="1" applyAlignment="1">
      <alignment horizontal="left" vertical="center" wrapText="1" indent="2"/>
    </xf>
    <xf numFmtId="4" fontId="11" fillId="0" borderId="1" xfId="2" applyNumberFormat="1" applyFont="1" applyFill="1" applyBorder="1" applyAlignment="1" applyProtection="1">
      <alignment horizontal="center" vertical="center"/>
    </xf>
    <xf numFmtId="4" fontId="12" fillId="0" borderId="1" xfId="2" applyNumberFormat="1" applyFont="1" applyFill="1" applyBorder="1" applyAlignment="1" applyProtection="1">
      <alignment horizontal="center" vertical="center"/>
    </xf>
    <xf numFmtId="4" fontId="13" fillId="0" borderId="1" xfId="2" applyNumberFormat="1" applyFont="1" applyFill="1" applyBorder="1" applyAlignment="1" applyProtection="1">
      <alignment horizontal="center" vertical="center"/>
    </xf>
    <xf numFmtId="4" fontId="13" fillId="0" borderId="7" xfId="2" applyNumberFormat="1" applyFont="1" applyFill="1" applyBorder="1" applyAlignment="1" applyProtection="1">
      <alignment horizontal="center" vertical="center"/>
    </xf>
    <xf numFmtId="4" fontId="14" fillId="0" borderId="2" xfId="1" applyNumberFormat="1" applyFont="1" applyFill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0" borderId="7" xfId="1" applyNumberFormat="1" applyFont="1" applyFill="1" applyBorder="1" applyAlignment="1">
      <alignment horizontal="center" vertical="center" wrapText="1"/>
    </xf>
    <xf numFmtId="4" fontId="13" fillId="0" borderId="7" xfId="2" applyNumberFormat="1" applyFont="1" applyFill="1" applyBorder="1" applyAlignment="1">
      <alignment horizontal="center" vertical="center"/>
    </xf>
    <xf numFmtId="4" fontId="13" fillId="0" borderId="5" xfId="1" applyNumberFormat="1" applyFont="1" applyFill="1" applyBorder="1" applyAlignment="1">
      <alignment horizontal="center" vertical="center" wrapText="1"/>
    </xf>
    <xf numFmtId="4" fontId="13" fillId="0" borderId="3" xfId="2" applyNumberFormat="1" applyFont="1" applyFill="1" applyBorder="1" applyAlignment="1" applyProtection="1">
      <alignment horizontal="center" vertical="center"/>
    </xf>
    <xf numFmtId="4" fontId="12" fillId="0" borderId="7" xfId="1" applyNumberFormat="1" applyFont="1" applyFill="1" applyBorder="1" applyAlignment="1">
      <alignment horizontal="center" vertical="center" wrapText="1"/>
    </xf>
    <xf numFmtId="4" fontId="17" fillId="0" borderId="2" xfId="1" applyNumberFormat="1" applyFont="1" applyFill="1" applyAlignment="1">
      <alignment vertical="center"/>
    </xf>
    <xf numFmtId="164" fontId="11" fillId="0" borderId="2" xfId="1" applyNumberFormat="1" applyFont="1" applyFill="1" applyAlignment="1">
      <alignment horizontal="center" vertical="center" wrapText="1"/>
    </xf>
    <xf numFmtId="4" fontId="11" fillId="0" borderId="1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164" fontId="13" fillId="0" borderId="7" xfId="0" applyNumberFormat="1" applyFont="1" applyFill="1" applyBorder="1" applyAlignment="1">
      <alignment horizontal="left" vertical="center" wrapText="1" indent="2"/>
    </xf>
    <xf numFmtId="164" fontId="12" fillId="0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 indent="2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1" applyNumberFormat="1" applyFont="1" applyFill="1" applyBorder="1" applyAlignment="1" applyProtection="1">
      <alignment horizontal="left" vertical="center" wrapText="1"/>
    </xf>
    <xf numFmtId="164" fontId="22" fillId="0" borderId="1" xfId="2" applyNumberFormat="1" applyFont="1" applyFill="1" applyBorder="1" applyAlignment="1" applyProtection="1">
      <alignment horizontal="center" vertical="center"/>
    </xf>
    <xf numFmtId="164" fontId="23" fillId="0" borderId="1" xfId="2" applyNumberFormat="1" applyFont="1" applyFill="1" applyBorder="1" applyAlignment="1" applyProtection="1">
      <alignment horizontal="center" vertical="center"/>
    </xf>
    <xf numFmtId="164" fontId="24" fillId="0" borderId="1" xfId="2" applyNumberFormat="1" applyFont="1" applyFill="1" applyBorder="1" applyAlignment="1" applyProtection="1">
      <alignment horizontal="center" vertical="center"/>
    </xf>
    <xf numFmtId="164" fontId="22" fillId="0" borderId="1" xfId="2" applyNumberFormat="1" applyFont="1" applyFill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 vertical="center"/>
    </xf>
    <xf numFmtId="164" fontId="12" fillId="0" borderId="2" xfId="1" applyNumberFormat="1" applyFont="1" applyFill="1" applyAlignment="1">
      <alignment vertical="center"/>
    </xf>
    <xf numFmtId="164" fontId="22" fillId="0" borderId="2" xfId="1" applyNumberFormat="1" applyFont="1" applyFill="1" applyAlignment="1">
      <alignment horizontal="right" vertical="center" wrapText="1"/>
    </xf>
    <xf numFmtId="164" fontId="11" fillId="0" borderId="2" xfId="1" applyNumberFormat="1" applyFont="1" applyFill="1" applyAlignment="1">
      <alignment horizontal="center" vertical="center" wrapText="1"/>
    </xf>
    <xf numFmtId="164" fontId="17" fillId="0" borderId="2" xfId="1" applyNumberFormat="1" applyFont="1" applyFill="1" applyAlignment="1">
      <alignment horizontal="right" vertical="center" wrapText="1"/>
    </xf>
  </cellXfs>
  <cellStyles count="114">
    <cellStyle name="Гиперссылка 2" xfId="16"/>
    <cellStyle name="Обычный" xfId="0" builtinId="0"/>
    <cellStyle name="Обычный 10" xfId="25"/>
    <cellStyle name="Обычный 10 2" xfId="26"/>
    <cellStyle name="Обычный 10 3" xfId="27"/>
    <cellStyle name="Обычный 10 4" xfId="28"/>
    <cellStyle name="Обычный 11" xfId="29"/>
    <cellStyle name="Обычный 11 2" xfId="30"/>
    <cellStyle name="Обычный 11 3" xfId="31"/>
    <cellStyle name="Обычный 11 4" xfId="32"/>
    <cellStyle name="Обычный 12" xfId="33"/>
    <cellStyle name="Обычный 12 2" xfId="34"/>
    <cellStyle name="Обычный 12 3" xfId="35"/>
    <cellStyle name="Обычный 12 4" xfId="36"/>
    <cellStyle name="Обычный 13" xfId="37"/>
    <cellStyle name="Обычный 13 2" xfId="38"/>
    <cellStyle name="Обычный 13 3" xfId="39"/>
    <cellStyle name="Обычный 13 4" xfId="40"/>
    <cellStyle name="Обычный 14" xfId="41"/>
    <cellStyle name="Обычный 14 2" xfId="42"/>
    <cellStyle name="Обычный 14 3" xfId="43"/>
    <cellStyle name="Обычный 14 4" xfId="44"/>
    <cellStyle name="Обычный 15" xfId="45"/>
    <cellStyle name="Обычный 15 2" xfId="46"/>
    <cellStyle name="Обычный 15 3" xfId="47"/>
    <cellStyle name="Обычный 16" xfId="48"/>
    <cellStyle name="Обычный 16 2" xfId="49"/>
    <cellStyle name="Обычный 16 3" xfId="50"/>
    <cellStyle name="Обычный 17" xfId="51"/>
    <cellStyle name="Обычный 17 2" xfId="52"/>
    <cellStyle name="Обычный 18" xfId="53"/>
    <cellStyle name="Обычный 18 2" xfId="54"/>
    <cellStyle name="Обычный 19" xfId="55"/>
    <cellStyle name="Обычный 19 2" xfId="56"/>
    <cellStyle name="Обычный 2" xfId="3"/>
    <cellStyle name="Обычный 2 2" xfId="4"/>
    <cellStyle name="Обычный 2 2 2" xfId="22"/>
    <cellStyle name="Обычный 2 2 3" xfId="24"/>
    <cellStyle name="Обычный 2 2 4" xfId="57"/>
    <cellStyle name="Обычный 2 3" xfId="8"/>
    <cellStyle name="Обычный 2 3 2" xfId="58"/>
    <cellStyle name="Обычный 2 4" xfId="20"/>
    <cellStyle name="Обычный 2 4 2" xfId="59"/>
    <cellStyle name="Обычный 2 5" xfId="23"/>
    <cellStyle name="Обычный 2 5 2" xfId="60"/>
    <cellStyle name="Обычный 2 6" xfId="61"/>
    <cellStyle name="Обычный 2 7" xfId="62"/>
    <cellStyle name="Обычный 20" xfId="63"/>
    <cellStyle name="Обычный 20 2" xfId="64"/>
    <cellStyle name="Обычный 21" xfId="65"/>
    <cellStyle name="Обычный 21 2" xfId="66"/>
    <cellStyle name="Обычный 22" xfId="67"/>
    <cellStyle name="Обычный 22 2" xfId="68"/>
    <cellStyle name="Обычный 23" xfId="69"/>
    <cellStyle name="Обычный 23 2" xfId="70"/>
    <cellStyle name="Обычный 24" xfId="71"/>
    <cellStyle name="Обычный 24 2" xfId="72"/>
    <cellStyle name="Обычный 25" xfId="73"/>
    <cellStyle name="Обычный 25 2" xfId="74"/>
    <cellStyle name="Обычный 26" xfId="75"/>
    <cellStyle name="Обычный 26 2" xfId="76"/>
    <cellStyle name="Обычный 27" xfId="77"/>
    <cellStyle name="Обычный 27 2" xfId="78"/>
    <cellStyle name="Обычный 28" xfId="79"/>
    <cellStyle name="Обычный 28 2" xfId="80"/>
    <cellStyle name="Обычный 29" xfId="81"/>
    <cellStyle name="Обычный 3" xfId="7"/>
    <cellStyle name="Обычный 3 2" xfId="11"/>
    <cellStyle name="Обычный 3 2 2" xfId="82"/>
    <cellStyle name="Обычный 3 3" xfId="15"/>
    <cellStyle name="Обычный 3 3 2" xfId="83"/>
    <cellStyle name="Обычный 3 4" xfId="17"/>
    <cellStyle name="Обычный 30" xfId="84"/>
    <cellStyle name="Обычный 4" xfId="5"/>
    <cellStyle name="Обычный 4 2" xfId="10"/>
    <cellStyle name="Обычный 4 2 2" xfId="85"/>
    <cellStyle name="Обычный 4 3" xfId="86"/>
    <cellStyle name="Обычный 4 4" xfId="87"/>
    <cellStyle name="Обычный 4 5" xfId="88"/>
    <cellStyle name="Обычный 4 6" xfId="89"/>
    <cellStyle name="Обычный 49" xfId="90"/>
    <cellStyle name="Обычный 5" xfId="6"/>
    <cellStyle name="Обычный 5 2" xfId="14"/>
    <cellStyle name="Обычный 5 2 2" xfId="92"/>
    <cellStyle name="Обычный 5 3" xfId="93"/>
    <cellStyle name="Обычный 5 4" xfId="94"/>
    <cellStyle name="Обычный 5 5" xfId="91"/>
    <cellStyle name="Обычный 575 2 3 6 5" xfId="9"/>
    <cellStyle name="Обычный 575 2 3 6 5 2" xfId="12"/>
    <cellStyle name="Обычный 6" xfId="18"/>
    <cellStyle name="Обычный 6 2" xfId="96"/>
    <cellStyle name="Обычный 6 3" xfId="97"/>
    <cellStyle name="Обычный 6 4" xfId="98"/>
    <cellStyle name="Обычный 6 5" xfId="95"/>
    <cellStyle name="Обычный 60" xfId="99"/>
    <cellStyle name="Обычный 68" xfId="100"/>
    <cellStyle name="Обычный 69" xfId="101"/>
    <cellStyle name="Обычный 7" xfId="19"/>
    <cellStyle name="Обычный 7 2" xfId="103"/>
    <cellStyle name="Обычный 7 3" xfId="104"/>
    <cellStyle name="Обычный 7 4" xfId="105"/>
    <cellStyle name="Обычный 7 5" xfId="102"/>
    <cellStyle name="Обычный 8" xfId="106"/>
    <cellStyle name="Обычный 8 2" xfId="107"/>
    <cellStyle name="Обычный 8 3" xfId="108"/>
    <cellStyle name="Обычный 8 4" xfId="109"/>
    <cellStyle name="Обычный 9" xfId="110"/>
    <cellStyle name="Обычный 9 2" xfId="111"/>
    <cellStyle name="Обычный 9 3" xfId="112"/>
    <cellStyle name="Обычный 9 4" xfId="113"/>
    <cellStyle name="Обычный_Прил 1_Доходы" xfId="1"/>
    <cellStyle name="Финансовый 2" xfId="2"/>
    <cellStyle name="Финансовый 3" xfId="13"/>
    <cellStyle name="Финансовый 4" xfId="21"/>
  </cellStyles>
  <dxfs count="0"/>
  <tableStyles count="0" defaultTableStyle="TableStyleMedium2" defaultPivotStyle="PivotStyleLight16"/>
  <colors>
    <mruColors>
      <color rgb="FFFE9A9A"/>
      <color rgb="FF0000FF"/>
      <color rgb="FFCC00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tabSelected="1" zoomScaleNormal="100" zoomScaleSheetLayoutView="100" workbookViewId="0">
      <selection activeCell="W25" sqref="W25"/>
    </sheetView>
  </sheetViews>
  <sheetFormatPr defaultColWidth="9.140625" defaultRowHeight="5.65" customHeight="1" x14ac:dyDescent="0.25"/>
  <cols>
    <col min="1" max="1" width="30.7109375" style="64" customWidth="1"/>
    <col min="2" max="2" width="75.85546875" style="64" customWidth="1"/>
    <col min="3" max="3" width="19.42578125" style="64" hidden="1" customWidth="1"/>
    <col min="4" max="4" width="16" style="113" customWidth="1"/>
    <col min="5" max="5" width="16" style="64" customWidth="1"/>
    <col min="6" max="6" width="16" style="93" hidden="1" customWidth="1"/>
    <col min="7" max="7" width="10.140625" style="65" hidden="1" customWidth="1"/>
    <col min="8" max="8" width="13.85546875" style="65" hidden="1" customWidth="1"/>
    <col min="9" max="9" width="13.85546875" style="18" customWidth="1"/>
    <col min="10" max="10" width="14.140625" style="18" hidden="1" customWidth="1"/>
    <col min="11" max="11" width="10.42578125" style="18" hidden="1" customWidth="1"/>
    <col min="12" max="12" width="15.42578125" style="65" hidden="1" customWidth="1"/>
    <col min="13" max="13" width="15.28515625" style="65" hidden="1" customWidth="1"/>
    <col min="14" max="14" width="15.5703125" style="64" hidden="1" customWidth="1"/>
    <col min="15" max="15" width="10.140625" style="18" hidden="1" customWidth="1"/>
    <col min="16" max="16" width="15.5703125" style="18" hidden="1" customWidth="1"/>
    <col min="17" max="17" width="10.42578125" style="18" hidden="1" customWidth="1"/>
    <col min="18" max="18" width="15.5703125" style="65" hidden="1" customWidth="1"/>
    <col min="19" max="16384" width="9.140625" style="2"/>
  </cols>
  <sheetData>
    <row r="1" spans="1:18" ht="76.5" customHeight="1" x14ac:dyDescent="0.25">
      <c r="E1" s="116" t="s">
        <v>466</v>
      </c>
      <c r="F1" s="116"/>
      <c r="G1" s="116"/>
      <c r="H1" s="116"/>
      <c r="I1" s="116"/>
    </row>
    <row r="2" spans="1:18" ht="9.75" customHeight="1" x14ac:dyDescent="0.25"/>
    <row r="3" spans="1:18" ht="37.5" customHeight="1" x14ac:dyDescent="0.25">
      <c r="A3" s="115" t="s">
        <v>357</v>
      </c>
      <c r="B3" s="115"/>
      <c r="C3" s="115"/>
      <c r="D3" s="115"/>
      <c r="E3" s="115"/>
      <c r="F3" s="115"/>
      <c r="G3" s="8"/>
      <c r="H3" s="8"/>
      <c r="I3" s="7"/>
      <c r="J3" s="7"/>
      <c r="K3" s="7"/>
      <c r="L3" s="8"/>
      <c r="M3" s="8"/>
      <c r="N3" s="8"/>
      <c r="O3" s="7"/>
      <c r="P3" s="7"/>
      <c r="Q3" s="7"/>
      <c r="R3" s="8"/>
    </row>
    <row r="4" spans="1:18" ht="12.75" customHeight="1" x14ac:dyDescent="0.25">
      <c r="A4" s="94"/>
      <c r="B4" s="94"/>
      <c r="C4" s="94"/>
      <c r="D4" s="94"/>
      <c r="E4" s="114" t="s">
        <v>467</v>
      </c>
      <c r="F4" s="83"/>
      <c r="G4" s="8"/>
      <c r="H4" s="8"/>
      <c r="I4" s="8"/>
      <c r="J4" s="8"/>
      <c r="K4" s="8"/>
      <c r="L4" s="8"/>
      <c r="M4" s="8"/>
      <c r="N4" s="94"/>
      <c r="O4" s="8"/>
      <c r="P4" s="8"/>
      <c r="Q4" s="8"/>
      <c r="R4" s="8"/>
    </row>
    <row r="5" spans="1:18" s="1" customFormat="1" ht="54.75" customHeight="1" x14ac:dyDescent="0.25">
      <c r="A5" s="19" t="s">
        <v>243</v>
      </c>
      <c r="B5" s="19" t="s">
        <v>242</v>
      </c>
      <c r="C5" s="97" t="s">
        <v>358</v>
      </c>
      <c r="D5" s="97" t="s">
        <v>359</v>
      </c>
      <c r="E5" s="97" t="s">
        <v>457</v>
      </c>
      <c r="F5" s="95" t="s">
        <v>380</v>
      </c>
      <c r="G5" s="96" t="s">
        <v>360</v>
      </c>
      <c r="H5" s="96" t="s">
        <v>361</v>
      </c>
      <c r="I5" s="96" t="s">
        <v>464</v>
      </c>
      <c r="J5" s="96" t="s">
        <v>459</v>
      </c>
      <c r="K5" s="96" t="s">
        <v>462</v>
      </c>
      <c r="L5" s="96" t="s">
        <v>463</v>
      </c>
      <c r="M5" s="97" t="s">
        <v>380</v>
      </c>
      <c r="N5" s="96" t="s">
        <v>381</v>
      </c>
      <c r="O5" s="96" t="s">
        <v>362</v>
      </c>
      <c r="P5" s="96" t="s">
        <v>362</v>
      </c>
      <c r="Q5" s="96" t="s">
        <v>382</v>
      </c>
      <c r="R5" s="96" t="s">
        <v>383</v>
      </c>
    </row>
    <row r="6" spans="1:18" s="3" customFormat="1" ht="29.25" customHeight="1" x14ac:dyDescent="0.25">
      <c r="A6" s="20" t="s">
        <v>241</v>
      </c>
      <c r="B6" s="21" t="s">
        <v>240</v>
      </c>
      <c r="C6" s="76">
        <f>C9+C19+C25+C36+C41+C48+C49+C70+C77+C119+C128+C129</f>
        <v>5624053.4278899981</v>
      </c>
      <c r="D6" s="22">
        <f>D9+D19+D25+D36+D41+D48+D49+D70+D77+D119+D128+D129</f>
        <v>5624053.4278899999</v>
      </c>
      <c r="E6" s="22">
        <f>E9+E19+E25+E36+E41+E48+E49+E70+E77+E119+E128+E129</f>
        <v>6025072.1758830007</v>
      </c>
      <c r="F6" s="79">
        <f>F9+F19+F25+F36+F41+F48+F49+F70+F77+F119+F128+F129</f>
        <v>4522019.3298999993</v>
      </c>
      <c r="G6" s="6">
        <f>E6/C6*100</f>
        <v>107.13042209030819</v>
      </c>
      <c r="H6" s="6">
        <f>E6-C6</f>
        <v>401018.74799300265</v>
      </c>
      <c r="I6" s="6">
        <f>E6/D6*100</f>
        <v>107.13042209030814</v>
      </c>
      <c r="J6" s="6">
        <f>E6-D6</f>
        <v>401018.74799300078</v>
      </c>
      <c r="K6" s="6">
        <f>E6/F6*100</f>
        <v>133.23853208774852</v>
      </c>
      <c r="L6" s="6">
        <f>E6-F6</f>
        <v>1503052.8459830014</v>
      </c>
      <c r="M6" s="22">
        <f>M9+M19+M25+M36+M41+M48+M49+M70+M77+M119+M128+M129</f>
        <v>4522019.3298999993</v>
      </c>
      <c r="N6" s="22">
        <f>N9+N19+N25+N36+N41+N48+N49+N70+N77+N119+N128+N129</f>
        <v>5345300.2841692567</v>
      </c>
      <c r="O6" s="6">
        <f t="shared" ref="O6:O15" si="0">N6/D6*100</f>
        <v>95.04355448797142</v>
      </c>
      <c r="P6" s="6">
        <f t="shared" ref="P6:P38" si="1">N6-D6</f>
        <v>-278753.14372074325</v>
      </c>
      <c r="Q6" s="6">
        <f>N6/M6*100</f>
        <v>118.20604677263648</v>
      </c>
      <c r="R6" s="6">
        <f>N6-M6</f>
        <v>823280.95426925737</v>
      </c>
    </row>
    <row r="7" spans="1:18" s="4" customFormat="1" ht="23.25" hidden="1" customHeight="1" x14ac:dyDescent="0.25">
      <c r="A7" s="59"/>
      <c r="B7" s="107" t="s">
        <v>378</v>
      </c>
      <c r="C7" s="30">
        <f>C9+C19+C25+C36+C41+C48</f>
        <v>5155785.5828599986</v>
      </c>
      <c r="D7" s="30">
        <f>D9+D19+D25+D36+D41+D48</f>
        <v>4695056.3677899996</v>
      </c>
      <c r="E7" s="30">
        <f>E9+E19+E25+E36+E41+E48</f>
        <v>5034511.7432530001</v>
      </c>
      <c r="F7" s="81">
        <f>F9+F19+F25+F36+F41+F48</f>
        <v>4002833.6181099997</v>
      </c>
      <c r="G7" s="10">
        <f t="shared" ref="G7:G8" si="2">E7/C7*100</f>
        <v>97.647810645769212</v>
      </c>
      <c r="H7" s="10">
        <f t="shared" ref="H7:H8" si="3">E7-C7</f>
        <v>-121273.83960699849</v>
      </c>
      <c r="I7" s="10">
        <f>E7/D7*100</f>
        <v>107.23005963872558</v>
      </c>
      <c r="J7" s="10">
        <f>E7-D7</f>
        <v>339455.3754630005</v>
      </c>
      <c r="K7" s="10">
        <f>E7/F7*100</f>
        <v>125.77369492639873</v>
      </c>
      <c r="L7" s="10">
        <f>E7-F7</f>
        <v>1031678.1251430004</v>
      </c>
      <c r="M7" s="30">
        <f>M9+M19+M25+M36+M41+M48</f>
        <v>4002833.6181099997</v>
      </c>
      <c r="N7" s="30">
        <f>N9+N19+N25+N36+N41+N48</f>
        <v>4577826.5836692574</v>
      </c>
      <c r="O7" s="10">
        <f t="shared" si="0"/>
        <v>97.503122967277108</v>
      </c>
      <c r="P7" s="10">
        <f t="shared" si="1"/>
        <v>-117229.78412074223</v>
      </c>
      <c r="Q7" s="10">
        <f t="shared" ref="Q7:Q75" si="4">N7/M7*100</f>
        <v>114.36464815719094</v>
      </c>
      <c r="R7" s="10">
        <f t="shared" ref="R7:R75" si="5">N7-M7</f>
        <v>574992.96555925766</v>
      </c>
    </row>
    <row r="8" spans="1:18" s="4" customFormat="1" ht="23.25" hidden="1" customHeight="1" x14ac:dyDescent="0.25">
      <c r="A8" s="59"/>
      <c r="B8" s="107" t="s">
        <v>379</v>
      </c>
      <c r="C8" s="30">
        <f>C49+C70+C77+C119+C128+C129</f>
        <v>468267.84502999997</v>
      </c>
      <c r="D8" s="30">
        <f>D49+D70+D77+D119+D128+D129</f>
        <v>928997.0601</v>
      </c>
      <c r="E8" s="30">
        <f>E49+E70+E77+E119+E128+E129</f>
        <v>990560.43262999994</v>
      </c>
      <c r="F8" s="81">
        <f>F49+F70+F77+F119+F128+F129</f>
        <v>519185.71178999997</v>
      </c>
      <c r="G8" s="10">
        <f t="shared" si="2"/>
        <v>211.53714549128156</v>
      </c>
      <c r="H8" s="10">
        <f t="shared" si="3"/>
        <v>522292.58759999997</v>
      </c>
      <c r="I8" s="10">
        <f>E8/D8*100</f>
        <v>106.62686408537967</v>
      </c>
      <c r="J8" s="10">
        <f>E8-D8</f>
        <v>61563.372529999935</v>
      </c>
      <c r="K8" s="10">
        <f>E8/F8*100</f>
        <v>190.79115818015066</v>
      </c>
      <c r="L8" s="10">
        <f>E8-F8</f>
        <v>471374.72083999997</v>
      </c>
      <c r="M8" s="30">
        <f>M49+M70+M77+M119+M128+M129</f>
        <v>519185.71178999997</v>
      </c>
      <c r="N8" s="30">
        <f>N49+N70+N77+N119+N128+N129</f>
        <v>767473.70049999992</v>
      </c>
      <c r="O8" s="10">
        <f t="shared" si="0"/>
        <v>82.613146312582174</v>
      </c>
      <c r="P8" s="10">
        <f t="shared" si="1"/>
        <v>-161523.35960000008</v>
      </c>
      <c r="Q8" s="10">
        <f t="shared" si="4"/>
        <v>147.82257736908358</v>
      </c>
      <c r="R8" s="10">
        <f t="shared" si="5"/>
        <v>248287.98870999995</v>
      </c>
    </row>
    <row r="9" spans="1:18" s="3" customFormat="1" ht="29.25" customHeight="1" x14ac:dyDescent="0.25">
      <c r="A9" s="23" t="s">
        <v>239</v>
      </c>
      <c r="B9" s="24" t="s">
        <v>238</v>
      </c>
      <c r="C9" s="22">
        <f t="shared" ref="C9:F9" si="6">C10</f>
        <v>3957456.9828599994</v>
      </c>
      <c r="D9" s="22">
        <f t="shared" si="6"/>
        <v>3541384.1677899999</v>
      </c>
      <c r="E9" s="22">
        <f t="shared" si="6"/>
        <v>3811874.5290999999</v>
      </c>
      <c r="F9" s="79">
        <f t="shared" si="6"/>
        <v>2939838.6269499999</v>
      </c>
      <c r="G9" s="6">
        <f t="shared" ref="G9:G77" si="7">E9/C9*100</f>
        <v>96.321313045460087</v>
      </c>
      <c r="H9" s="6">
        <f t="shared" ref="H9:H77" si="8">E9-C9</f>
        <v>-145582.45375999948</v>
      </c>
      <c r="I9" s="6">
        <f t="shared" ref="I9:I77" si="9">E9/D9*100</f>
        <v>107.63798414671288</v>
      </c>
      <c r="J9" s="6">
        <f t="shared" ref="J9:J77" si="10">E9-D9</f>
        <v>270490.36131000007</v>
      </c>
      <c r="K9" s="6">
        <f t="shared" ref="K9:K77" si="11">E9/F9*100</f>
        <v>129.66271325765635</v>
      </c>
      <c r="L9" s="6">
        <f t="shared" ref="L9:L77" si="12">E9-F9</f>
        <v>872035.90214999998</v>
      </c>
      <c r="M9" s="22">
        <f t="shared" ref="M9" si="13">M10</f>
        <v>2939838.6269499999</v>
      </c>
      <c r="N9" s="22">
        <f t="shared" ref="N9" si="14">N10</f>
        <v>3523984.2836692575</v>
      </c>
      <c r="O9" s="6">
        <f t="shared" si="0"/>
        <v>99.508669963597868</v>
      </c>
      <c r="P9" s="6">
        <f t="shared" si="1"/>
        <v>-17399.884120742325</v>
      </c>
      <c r="Q9" s="6">
        <f t="shared" si="4"/>
        <v>119.86999052819753</v>
      </c>
      <c r="R9" s="6">
        <f t="shared" si="5"/>
        <v>584145.65671925759</v>
      </c>
    </row>
    <row r="10" spans="1:18" ht="29.25" customHeight="1" x14ac:dyDescent="0.25">
      <c r="A10" s="25" t="s">
        <v>237</v>
      </c>
      <c r="B10" s="26" t="s">
        <v>236</v>
      </c>
      <c r="C10" s="27">
        <f>SUM(C11:C18)</f>
        <v>3957456.9828599994</v>
      </c>
      <c r="D10" s="27">
        <f t="shared" ref="D10:F10" si="15">SUM(D11:D18)</f>
        <v>3541384.1677899999</v>
      </c>
      <c r="E10" s="27">
        <f t="shared" si="15"/>
        <v>3811874.5290999999</v>
      </c>
      <c r="F10" s="80">
        <f t="shared" si="15"/>
        <v>2939838.6269499999</v>
      </c>
      <c r="G10" s="9">
        <f t="shared" si="7"/>
        <v>96.321313045460087</v>
      </c>
      <c r="H10" s="9">
        <f t="shared" si="8"/>
        <v>-145582.45375999948</v>
      </c>
      <c r="I10" s="9">
        <f t="shared" si="9"/>
        <v>107.63798414671288</v>
      </c>
      <c r="J10" s="9">
        <f t="shared" si="10"/>
        <v>270490.36131000007</v>
      </c>
      <c r="K10" s="9">
        <f t="shared" si="11"/>
        <v>129.66271325765635</v>
      </c>
      <c r="L10" s="9">
        <f t="shared" si="12"/>
        <v>872035.90214999998</v>
      </c>
      <c r="M10" s="27">
        <f t="shared" ref="M10" si="16">SUM(M11:M18)</f>
        <v>2939838.6269499999</v>
      </c>
      <c r="N10" s="27">
        <f t="shared" ref="N10" si="17">SUM(N11:N18)</f>
        <v>3523984.2836692575</v>
      </c>
      <c r="O10" s="9">
        <f t="shared" si="0"/>
        <v>99.508669963597868</v>
      </c>
      <c r="P10" s="9">
        <f t="shared" si="1"/>
        <v>-17399.884120742325</v>
      </c>
      <c r="Q10" s="9">
        <f t="shared" si="4"/>
        <v>119.86999052819753</v>
      </c>
      <c r="R10" s="9">
        <f t="shared" si="5"/>
        <v>584145.65671925759</v>
      </c>
    </row>
    <row r="11" spans="1:18" s="4" customFormat="1" ht="80.25" hidden="1" customHeight="1" x14ac:dyDescent="0.25">
      <c r="A11" s="28" t="s">
        <v>235</v>
      </c>
      <c r="B11" s="29" t="s">
        <v>234</v>
      </c>
      <c r="C11" s="30">
        <v>3448402.4828599999</v>
      </c>
      <c r="D11" s="30">
        <v>3058954.1677899999</v>
      </c>
      <c r="E11" s="30">
        <v>3266405.3290599999</v>
      </c>
      <c r="F11" s="81">
        <v>2518303.3277699999</v>
      </c>
      <c r="G11" s="10">
        <f t="shared" si="7"/>
        <v>94.72227633796804</v>
      </c>
      <c r="H11" s="10">
        <f t="shared" si="8"/>
        <v>-181997.15379999997</v>
      </c>
      <c r="I11" s="10">
        <f t="shared" si="9"/>
        <v>106.7817675548855</v>
      </c>
      <c r="J11" s="10">
        <f t="shared" si="10"/>
        <v>207451.16127000004</v>
      </c>
      <c r="K11" s="10">
        <f t="shared" si="11"/>
        <v>129.70658828269336</v>
      </c>
      <c r="L11" s="10">
        <f t="shared" si="12"/>
        <v>748102.00129000004</v>
      </c>
      <c r="M11" s="30">
        <v>2518303.3277699999</v>
      </c>
      <c r="N11" s="30">
        <v>3016439.6464591995</v>
      </c>
      <c r="O11" s="10">
        <f t="shared" si="0"/>
        <v>98.610161545456691</v>
      </c>
      <c r="P11" s="10">
        <f t="shared" si="1"/>
        <v>-42514.521330800373</v>
      </c>
      <c r="Q11" s="10">
        <f t="shared" si="4"/>
        <v>119.78063218978103</v>
      </c>
      <c r="R11" s="10">
        <f t="shared" si="5"/>
        <v>498136.31868919963</v>
      </c>
    </row>
    <row r="12" spans="1:18" s="4" customFormat="1" ht="110.25" hidden="1" customHeight="1" x14ac:dyDescent="0.25">
      <c r="A12" s="28" t="s">
        <v>233</v>
      </c>
      <c r="B12" s="29" t="s">
        <v>232</v>
      </c>
      <c r="C12" s="30">
        <v>9280.1</v>
      </c>
      <c r="D12" s="30">
        <v>630</v>
      </c>
      <c r="E12" s="30">
        <v>777.12250999999799</v>
      </c>
      <c r="F12" s="81">
        <v>7675.3362200000001</v>
      </c>
      <c r="G12" s="10">
        <f t="shared" si="7"/>
        <v>8.374074740573894</v>
      </c>
      <c r="H12" s="10">
        <f t="shared" si="8"/>
        <v>-8502.9774900000029</v>
      </c>
      <c r="I12" s="10">
        <f t="shared" si="9"/>
        <v>123.35277936507904</v>
      </c>
      <c r="J12" s="10">
        <f t="shared" si="10"/>
        <v>147.12250999999799</v>
      </c>
      <c r="K12" s="10">
        <f t="shared" si="11"/>
        <v>10.124931178584877</v>
      </c>
      <c r="L12" s="10">
        <f t="shared" si="12"/>
        <v>-6898.2137100000018</v>
      </c>
      <c r="M12" s="30">
        <v>7675.3362200000001</v>
      </c>
      <c r="N12" s="30">
        <v>8985.640668</v>
      </c>
      <c r="O12" s="10">
        <f t="shared" si="0"/>
        <v>1426.2921695238094</v>
      </c>
      <c r="P12" s="10">
        <f t="shared" si="1"/>
        <v>8355.640668</v>
      </c>
      <c r="Q12" s="10">
        <f t="shared" si="4"/>
        <v>117.0716227985645</v>
      </c>
      <c r="R12" s="10">
        <f t="shared" si="5"/>
        <v>1310.3044479999999</v>
      </c>
    </row>
    <row r="13" spans="1:18" s="4" customFormat="1" ht="52.5" hidden="1" customHeight="1" x14ac:dyDescent="0.25">
      <c r="A13" s="28" t="s">
        <v>231</v>
      </c>
      <c r="B13" s="29" t="s">
        <v>230</v>
      </c>
      <c r="C13" s="30">
        <v>35264.300000000003</v>
      </c>
      <c r="D13" s="30">
        <v>29300</v>
      </c>
      <c r="E13" s="30">
        <v>31699.043720000001</v>
      </c>
      <c r="F13" s="81">
        <v>84384.621339999998</v>
      </c>
      <c r="G13" s="10">
        <f t="shared" si="7"/>
        <v>89.889899189832207</v>
      </c>
      <c r="H13" s="10">
        <f t="shared" si="8"/>
        <v>-3565.2562800000014</v>
      </c>
      <c r="I13" s="10">
        <f t="shared" si="9"/>
        <v>108.18786252559727</v>
      </c>
      <c r="J13" s="10">
        <f t="shared" si="10"/>
        <v>2399.0437200000015</v>
      </c>
      <c r="K13" s="10">
        <f t="shared" si="11"/>
        <v>37.564953443683962</v>
      </c>
      <c r="L13" s="10">
        <f t="shared" si="12"/>
        <v>-52685.577619999996</v>
      </c>
      <c r="M13" s="30">
        <v>84384.621339999998</v>
      </c>
      <c r="N13" s="30">
        <v>98204.767867999995</v>
      </c>
      <c r="O13" s="10">
        <f t="shared" si="0"/>
        <v>335.16985620477817</v>
      </c>
      <c r="P13" s="10">
        <f t="shared" si="1"/>
        <v>68904.767867999995</v>
      </c>
      <c r="Q13" s="10">
        <f t="shared" si="4"/>
        <v>116.3775653768905</v>
      </c>
      <c r="R13" s="10">
        <f t="shared" si="5"/>
        <v>13820.146527999997</v>
      </c>
    </row>
    <row r="14" spans="1:18" s="4" customFormat="1" ht="92.25" hidden="1" customHeight="1" x14ac:dyDescent="0.25">
      <c r="A14" s="28" t="s">
        <v>229</v>
      </c>
      <c r="B14" s="29" t="s">
        <v>228</v>
      </c>
      <c r="C14" s="30">
        <v>90051.8</v>
      </c>
      <c r="D14" s="30">
        <v>65500</v>
      </c>
      <c r="E14" s="30">
        <v>67925.344920000003</v>
      </c>
      <c r="F14" s="81">
        <v>57458.612459999997</v>
      </c>
      <c r="G14" s="10">
        <f t="shared" si="7"/>
        <v>75.429191776288761</v>
      </c>
      <c r="H14" s="10">
        <f t="shared" si="8"/>
        <v>-22126.45508</v>
      </c>
      <c r="I14" s="10">
        <f t="shared" si="9"/>
        <v>103.70281667175574</v>
      </c>
      <c r="J14" s="10">
        <f t="shared" si="10"/>
        <v>2425.3449200000032</v>
      </c>
      <c r="K14" s="10">
        <f t="shared" si="11"/>
        <v>118.21612463629619</v>
      </c>
      <c r="L14" s="10">
        <f t="shared" si="12"/>
        <v>10466.732460000007</v>
      </c>
      <c r="M14" s="30">
        <v>57458.612459999997</v>
      </c>
      <c r="N14" s="30">
        <v>70347.74573123196</v>
      </c>
      <c r="O14" s="10">
        <f t="shared" si="0"/>
        <v>107.40113852096482</v>
      </c>
      <c r="P14" s="10">
        <f t="shared" si="1"/>
        <v>4847.7457312319602</v>
      </c>
      <c r="Q14" s="10">
        <f t="shared" si="4"/>
        <v>122.43203015075377</v>
      </c>
      <c r="R14" s="10">
        <f t="shared" si="5"/>
        <v>12889.133271231964</v>
      </c>
    </row>
    <row r="15" spans="1:18" s="4" customFormat="1" ht="51.75" hidden="1" customHeight="1" x14ac:dyDescent="0.25">
      <c r="A15" s="28" t="s">
        <v>245</v>
      </c>
      <c r="B15" s="29" t="s">
        <v>244</v>
      </c>
      <c r="C15" s="30">
        <v>374458.3</v>
      </c>
      <c r="D15" s="30">
        <v>140000</v>
      </c>
      <c r="E15" s="30">
        <v>162363.47177999999</v>
      </c>
      <c r="F15" s="81">
        <v>272016.72915999999</v>
      </c>
      <c r="G15" s="10">
        <f t="shared" si="7"/>
        <v>43.359560137937919</v>
      </c>
      <c r="H15" s="10">
        <f t="shared" si="8"/>
        <v>-212094.82822</v>
      </c>
      <c r="I15" s="10">
        <f t="shared" si="9"/>
        <v>115.9739084142857</v>
      </c>
      <c r="J15" s="10">
        <f t="shared" si="10"/>
        <v>22363.471779999993</v>
      </c>
      <c r="K15" s="10">
        <f t="shared" si="11"/>
        <v>59.688781745661657</v>
      </c>
      <c r="L15" s="10">
        <f t="shared" si="12"/>
        <v>-109653.25738</v>
      </c>
      <c r="M15" s="30">
        <v>272016.72915999999</v>
      </c>
      <c r="N15" s="30">
        <v>221701.54675202174</v>
      </c>
      <c r="O15" s="10">
        <f t="shared" si="0"/>
        <v>158.35824768001552</v>
      </c>
      <c r="P15" s="10">
        <f t="shared" si="1"/>
        <v>81701.546752021735</v>
      </c>
      <c r="Q15" s="10">
        <f t="shared" si="4"/>
        <v>81.50290882352941</v>
      </c>
      <c r="R15" s="10">
        <f t="shared" si="5"/>
        <v>-50315.182407978253</v>
      </c>
    </row>
    <row r="16" spans="1:18" s="4" customFormat="1" ht="114.75" hidden="1" customHeight="1" x14ac:dyDescent="0.25">
      <c r="A16" s="28" t="s">
        <v>439</v>
      </c>
      <c r="B16" s="29" t="s">
        <v>440</v>
      </c>
      <c r="C16" s="69"/>
      <c r="D16" s="69"/>
      <c r="E16" s="69"/>
      <c r="F16" s="82"/>
      <c r="G16" s="70"/>
      <c r="H16" s="70"/>
      <c r="I16" s="70"/>
      <c r="J16" s="70"/>
      <c r="K16" s="70" t="e">
        <f t="shared" si="11"/>
        <v>#DIV/0!</v>
      </c>
      <c r="L16" s="70">
        <f t="shared" si="12"/>
        <v>0</v>
      </c>
      <c r="M16" s="69"/>
      <c r="N16" s="69"/>
      <c r="O16" s="70"/>
      <c r="P16" s="70"/>
      <c r="Q16" s="70"/>
      <c r="R16" s="70"/>
    </row>
    <row r="17" spans="1:18" s="4" customFormat="1" ht="51.75" hidden="1" customHeight="1" x14ac:dyDescent="0.25">
      <c r="A17" s="28" t="s">
        <v>353</v>
      </c>
      <c r="B17" s="29" t="s">
        <v>354</v>
      </c>
      <c r="C17" s="30"/>
      <c r="D17" s="69">
        <v>52000</v>
      </c>
      <c r="E17" s="30">
        <v>54162.79739</v>
      </c>
      <c r="F17" s="81"/>
      <c r="G17" s="10" t="e">
        <f t="shared" si="7"/>
        <v>#DIV/0!</v>
      </c>
      <c r="H17" s="10">
        <f t="shared" si="8"/>
        <v>54162.79739</v>
      </c>
      <c r="I17" s="10">
        <f t="shared" si="9"/>
        <v>104.15922575</v>
      </c>
      <c r="J17" s="10">
        <f t="shared" si="10"/>
        <v>2162.7973899999997</v>
      </c>
      <c r="K17" s="10" t="e">
        <f t="shared" si="11"/>
        <v>#DIV/0!</v>
      </c>
      <c r="L17" s="10">
        <f t="shared" si="12"/>
        <v>54162.79739</v>
      </c>
      <c r="M17" s="30"/>
      <c r="N17" s="30">
        <v>51800</v>
      </c>
      <c r="O17" s="10"/>
      <c r="P17" s="10">
        <f t="shared" si="1"/>
        <v>-200</v>
      </c>
      <c r="Q17" s="10" t="e">
        <f t="shared" si="4"/>
        <v>#DIV/0!</v>
      </c>
      <c r="R17" s="10">
        <f t="shared" si="5"/>
        <v>51800</v>
      </c>
    </row>
    <row r="18" spans="1:18" s="4" customFormat="1" ht="51.75" hidden="1" customHeight="1" x14ac:dyDescent="0.25">
      <c r="A18" s="28" t="s">
        <v>355</v>
      </c>
      <c r="B18" s="29" t="s">
        <v>356</v>
      </c>
      <c r="C18" s="30"/>
      <c r="D18" s="30">
        <v>195000</v>
      </c>
      <c r="E18" s="30">
        <v>228541.41972000001</v>
      </c>
      <c r="F18" s="81"/>
      <c r="G18" s="10" t="e">
        <f t="shared" si="7"/>
        <v>#DIV/0!</v>
      </c>
      <c r="H18" s="10">
        <f t="shared" si="8"/>
        <v>228541.41972000001</v>
      </c>
      <c r="I18" s="10">
        <f t="shared" si="9"/>
        <v>117.20072806153847</v>
      </c>
      <c r="J18" s="10">
        <f t="shared" si="10"/>
        <v>33541.419720000005</v>
      </c>
      <c r="K18" s="10" t="e">
        <f t="shared" si="11"/>
        <v>#DIV/0!</v>
      </c>
      <c r="L18" s="10">
        <f t="shared" si="12"/>
        <v>228541.41972000001</v>
      </c>
      <c r="M18" s="30"/>
      <c r="N18" s="30">
        <v>56504.936190804605</v>
      </c>
      <c r="O18" s="10"/>
      <c r="P18" s="10">
        <f t="shared" si="1"/>
        <v>-138495.06380919539</v>
      </c>
      <c r="Q18" s="10" t="e">
        <f t="shared" si="4"/>
        <v>#DIV/0!</v>
      </c>
      <c r="R18" s="10">
        <f t="shared" si="5"/>
        <v>56504.936190804605</v>
      </c>
    </row>
    <row r="19" spans="1:18" s="3" customFormat="1" ht="36.75" customHeight="1" x14ac:dyDescent="0.25">
      <c r="A19" s="31" t="s">
        <v>227</v>
      </c>
      <c r="B19" s="32" t="s">
        <v>226</v>
      </c>
      <c r="C19" s="22">
        <f t="shared" ref="C19:F19" si="18">C20</f>
        <v>108676</v>
      </c>
      <c r="D19" s="22">
        <f t="shared" si="18"/>
        <v>108676</v>
      </c>
      <c r="E19" s="22">
        <f t="shared" si="18"/>
        <v>111453.51113999999</v>
      </c>
      <c r="F19" s="79">
        <f t="shared" si="18"/>
        <v>112552.42617000001</v>
      </c>
      <c r="G19" s="6">
        <f t="shared" si="7"/>
        <v>102.55577233243768</v>
      </c>
      <c r="H19" s="6">
        <f t="shared" si="8"/>
        <v>2777.5111399999878</v>
      </c>
      <c r="I19" s="6">
        <f t="shared" si="9"/>
        <v>102.55577233243768</v>
      </c>
      <c r="J19" s="6">
        <f t="shared" si="10"/>
        <v>2777.5111399999878</v>
      </c>
      <c r="K19" s="6">
        <f t="shared" si="11"/>
        <v>99.023641633153062</v>
      </c>
      <c r="L19" s="6">
        <f t="shared" si="12"/>
        <v>-1098.9150300000183</v>
      </c>
      <c r="M19" s="22">
        <f t="shared" ref="M19" si="19">M20</f>
        <v>112552.42617000001</v>
      </c>
      <c r="N19" s="22">
        <f t="shared" ref="N19" si="20">N20</f>
        <v>107116.3</v>
      </c>
      <c r="O19" s="6">
        <f t="shared" ref="O19:O31" si="21">N19/D19*100</f>
        <v>98.564816518826603</v>
      </c>
      <c r="P19" s="6">
        <f t="shared" si="1"/>
        <v>-1559.6999999999971</v>
      </c>
      <c r="Q19" s="6">
        <f t="shared" si="4"/>
        <v>95.170138614525086</v>
      </c>
      <c r="R19" s="6">
        <f t="shared" si="5"/>
        <v>-5436.1261700000032</v>
      </c>
    </row>
    <row r="20" spans="1:18" ht="33" customHeight="1" x14ac:dyDescent="0.25">
      <c r="A20" s="25" t="s">
        <v>225</v>
      </c>
      <c r="B20" s="26" t="s">
        <v>224</v>
      </c>
      <c r="C20" s="27">
        <f t="shared" ref="C20" si="22">SUM(C21:C24)</f>
        <v>108676</v>
      </c>
      <c r="D20" s="27">
        <f t="shared" ref="D20:F20" si="23">SUM(D21:D24)</f>
        <v>108676</v>
      </c>
      <c r="E20" s="27">
        <f t="shared" si="23"/>
        <v>111453.51113999999</v>
      </c>
      <c r="F20" s="80">
        <f t="shared" si="23"/>
        <v>112552.42617000001</v>
      </c>
      <c r="G20" s="9">
        <f t="shared" si="7"/>
        <v>102.55577233243768</v>
      </c>
      <c r="H20" s="9">
        <f t="shared" si="8"/>
        <v>2777.5111399999878</v>
      </c>
      <c r="I20" s="9">
        <f t="shared" si="9"/>
        <v>102.55577233243768</v>
      </c>
      <c r="J20" s="9">
        <f t="shared" si="10"/>
        <v>2777.5111399999878</v>
      </c>
      <c r="K20" s="9">
        <f t="shared" si="11"/>
        <v>99.023641633153062</v>
      </c>
      <c r="L20" s="9">
        <f t="shared" si="12"/>
        <v>-1098.9150300000183</v>
      </c>
      <c r="M20" s="27">
        <f t="shared" ref="M20" si="24">SUM(M21:M24)</f>
        <v>112552.42617000001</v>
      </c>
      <c r="N20" s="27">
        <f t="shared" ref="N20" si="25">SUM(N21:N24)</f>
        <v>107116.3</v>
      </c>
      <c r="O20" s="9">
        <f t="shared" si="21"/>
        <v>98.564816518826603</v>
      </c>
      <c r="P20" s="9">
        <f t="shared" si="1"/>
        <v>-1559.6999999999971</v>
      </c>
      <c r="Q20" s="9">
        <f t="shared" si="4"/>
        <v>95.170138614525086</v>
      </c>
      <c r="R20" s="9">
        <f t="shared" si="5"/>
        <v>-5436.1261700000032</v>
      </c>
    </row>
    <row r="21" spans="1:18" s="4" customFormat="1" ht="112.5" hidden="1" customHeight="1" x14ac:dyDescent="0.25">
      <c r="A21" s="28" t="s">
        <v>223</v>
      </c>
      <c r="B21" s="29" t="s">
        <v>222</v>
      </c>
      <c r="C21" s="30">
        <v>52403</v>
      </c>
      <c r="D21" s="30">
        <v>52403</v>
      </c>
      <c r="E21" s="30">
        <v>57750.139479999998</v>
      </c>
      <c r="F21" s="81">
        <v>56423.323600000003</v>
      </c>
      <c r="G21" s="10">
        <f t="shared" si="7"/>
        <v>110.20388046485887</v>
      </c>
      <c r="H21" s="10">
        <f t="shared" si="8"/>
        <v>5347.139479999998</v>
      </c>
      <c r="I21" s="10">
        <f t="shared" si="9"/>
        <v>110.20388046485887</v>
      </c>
      <c r="J21" s="10">
        <f t="shared" si="10"/>
        <v>5347.139479999998</v>
      </c>
      <c r="K21" s="10">
        <f t="shared" si="11"/>
        <v>102.35153797285348</v>
      </c>
      <c r="L21" s="10">
        <f t="shared" si="12"/>
        <v>1326.8158799999946</v>
      </c>
      <c r="M21" s="30">
        <v>56423.323600000003</v>
      </c>
      <c r="N21" s="30">
        <v>55121.8</v>
      </c>
      <c r="O21" s="10">
        <f t="shared" si="21"/>
        <v>105.18825258095912</v>
      </c>
      <c r="P21" s="10">
        <f t="shared" si="1"/>
        <v>2718.8000000000029</v>
      </c>
      <c r="Q21" s="10">
        <f t="shared" si="4"/>
        <v>97.693287957960706</v>
      </c>
      <c r="R21" s="10">
        <f t="shared" si="5"/>
        <v>-1301.5236000000004</v>
      </c>
    </row>
    <row r="22" spans="1:18" s="4" customFormat="1" ht="126" hidden="1" customHeight="1" x14ac:dyDescent="0.25">
      <c r="A22" s="28" t="s">
        <v>221</v>
      </c>
      <c r="B22" s="29" t="s">
        <v>220</v>
      </c>
      <c r="C22" s="30">
        <v>300</v>
      </c>
      <c r="D22" s="30">
        <v>300</v>
      </c>
      <c r="E22" s="30">
        <v>301.62313</v>
      </c>
      <c r="F22" s="81">
        <v>304.77348999999998</v>
      </c>
      <c r="G22" s="10">
        <f t="shared" si="7"/>
        <v>100.54104333333333</v>
      </c>
      <c r="H22" s="10">
        <f t="shared" si="8"/>
        <v>1.6231300000000033</v>
      </c>
      <c r="I22" s="10">
        <f t="shared" si="9"/>
        <v>100.54104333333333</v>
      </c>
      <c r="J22" s="10">
        <f t="shared" si="10"/>
        <v>1.6231300000000033</v>
      </c>
      <c r="K22" s="10">
        <f t="shared" si="11"/>
        <v>98.9663274190941</v>
      </c>
      <c r="L22" s="10">
        <f t="shared" si="12"/>
        <v>-3.1503599999999778</v>
      </c>
      <c r="M22" s="30">
        <v>304.77348999999998</v>
      </c>
      <c r="N22" s="30">
        <v>286.10000000000002</v>
      </c>
      <c r="O22" s="10">
        <f t="shared" si="21"/>
        <v>95.366666666666674</v>
      </c>
      <c r="P22" s="10">
        <f t="shared" si="1"/>
        <v>-13.899999999999977</v>
      </c>
      <c r="Q22" s="10">
        <f t="shared" si="4"/>
        <v>93.872994006138796</v>
      </c>
      <c r="R22" s="10">
        <f t="shared" si="5"/>
        <v>-18.673489999999958</v>
      </c>
    </row>
    <row r="23" spans="1:18" s="4" customFormat="1" ht="124.5" hidden="1" customHeight="1" x14ac:dyDescent="0.25">
      <c r="A23" s="28" t="s">
        <v>219</v>
      </c>
      <c r="B23" s="29" t="s">
        <v>218</v>
      </c>
      <c r="C23" s="30">
        <v>62105</v>
      </c>
      <c r="D23" s="30">
        <v>62105</v>
      </c>
      <c r="E23" s="30">
        <v>59689.275739999997</v>
      </c>
      <c r="F23" s="81">
        <v>62297.721440000001</v>
      </c>
      <c r="G23" s="10">
        <f t="shared" si="7"/>
        <v>96.110258014652601</v>
      </c>
      <c r="H23" s="10">
        <f t="shared" si="8"/>
        <v>-2415.7242600000027</v>
      </c>
      <c r="I23" s="10">
        <f t="shared" si="9"/>
        <v>96.110258014652601</v>
      </c>
      <c r="J23" s="10">
        <f t="shared" si="10"/>
        <v>-2415.7242600000027</v>
      </c>
      <c r="K23" s="10">
        <f t="shared" si="11"/>
        <v>95.812935626365984</v>
      </c>
      <c r="L23" s="10">
        <f t="shared" si="12"/>
        <v>-2608.4457000000039</v>
      </c>
      <c r="M23" s="30">
        <v>62297.721440000001</v>
      </c>
      <c r="N23" s="30">
        <v>59516.2</v>
      </c>
      <c r="O23" s="10">
        <f t="shared" si="21"/>
        <v>95.831575557523536</v>
      </c>
      <c r="P23" s="10">
        <f t="shared" si="1"/>
        <v>-2588.8000000000029</v>
      </c>
      <c r="Q23" s="10">
        <f t="shared" si="4"/>
        <v>95.535115288800824</v>
      </c>
      <c r="R23" s="10">
        <f t="shared" si="5"/>
        <v>-2781.5214400000041</v>
      </c>
    </row>
    <row r="24" spans="1:18" s="4" customFormat="1" ht="112.5" hidden="1" customHeight="1" x14ac:dyDescent="0.25">
      <c r="A24" s="28" t="s">
        <v>217</v>
      </c>
      <c r="B24" s="29" t="s">
        <v>216</v>
      </c>
      <c r="C24" s="30">
        <v>-6132</v>
      </c>
      <c r="D24" s="30">
        <v>-6132</v>
      </c>
      <c r="E24" s="30">
        <v>-6287.5272100000002</v>
      </c>
      <c r="F24" s="81">
        <v>-6473.3923599999998</v>
      </c>
      <c r="G24" s="10">
        <f t="shared" si="7"/>
        <v>102.53632110241358</v>
      </c>
      <c r="H24" s="10">
        <f t="shared" si="8"/>
        <v>-155.5272100000002</v>
      </c>
      <c r="I24" s="10">
        <f t="shared" si="9"/>
        <v>102.53632110241358</v>
      </c>
      <c r="J24" s="10">
        <f t="shared" si="10"/>
        <v>-155.5272100000002</v>
      </c>
      <c r="K24" s="10">
        <f t="shared" si="11"/>
        <v>97.128782875135357</v>
      </c>
      <c r="L24" s="10">
        <f t="shared" si="12"/>
        <v>185.86514999999963</v>
      </c>
      <c r="M24" s="30">
        <v>-6473.3923599999998</v>
      </c>
      <c r="N24" s="30">
        <v>-7807.8</v>
      </c>
      <c r="O24" s="10">
        <f t="shared" si="21"/>
        <v>127.32876712328766</v>
      </c>
      <c r="P24" s="10">
        <f t="shared" si="1"/>
        <v>-1675.8000000000002</v>
      </c>
      <c r="Q24" s="10">
        <f t="shared" si="4"/>
        <v>120.61373026367895</v>
      </c>
      <c r="R24" s="10">
        <f t="shared" si="5"/>
        <v>-1334.4076400000004</v>
      </c>
    </row>
    <row r="25" spans="1:18" s="3" customFormat="1" ht="29.25" customHeight="1" x14ac:dyDescent="0.25">
      <c r="A25" s="23" t="s">
        <v>215</v>
      </c>
      <c r="B25" s="24" t="s">
        <v>214</v>
      </c>
      <c r="C25" s="22">
        <f>C26+C32+C33+C34+C35</f>
        <v>386036</v>
      </c>
      <c r="D25" s="22">
        <f>D26+D32+D33+D34+D35</f>
        <v>313355.40000000002</v>
      </c>
      <c r="E25" s="22">
        <f>E26+E32+E33+E34+E35</f>
        <v>318352.52336300001</v>
      </c>
      <c r="F25" s="79">
        <f>F26+F32+F33+F34+F35</f>
        <v>316256.61689000006</v>
      </c>
      <c r="G25" s="6">
        <f t="shared" si="7"/>
        <v>82.467055757235073</v>
      </c>
      <c r="H25" s="6">
        <f t="shared" si="8"/>
        <v>-67683.476636999985</v>
      </c>
      <c r="I25" s="6">
        <f t="shared" si="9"/>
        <v>101.59471429661018</v>
      </c>
      <c r="J25" s="6">
        <f t="shared" si="10"/>
        <v>4997.1233629999915</v>
      </c>
      <c r="K25" s="6">
        <f t="shared" si="11"/>
        <v>100.66272335852153</v>
      </c>
      <c r="L25" s="6">
        <f t="shared" si="12"/>
        <v>2095.9064729999518</v>
      </c>
      <c r="M25" s="22">
        <f>M26+M32+M33+M34+M35</f>
        <v>316256.61689000006</v>
      </c>
      <c r="N25" s="22">
        <f>N26+N32+N33+N34+N35</f>
        <v>330244</v>
      </c>
      <c r="O25" s="6">
        <f t="shared" si="21"/>
        <v>105.38959915801674</v>
      </c>
      <c r="P25" s="6">
        <f t="shared" si="1"/>
        <v>16888.599999999977</v>
      </c>
      <c r="Q25" s="6">
        <f t="shared" si="4"/>
        <v>104.4227954018951</v>
      </c>
      <c r="R25" s="6">
        <f t="shared" si="5"/>
        <v>13987.383109999937</v>
      </c>
    </row>
    <row r="26" spans="1:18" ht="36.75" customHeight="1" x14ac:dyDescent="0.25">
      <c r="A26" s="25" t="s">
        <v>213</v>
      </c>
      <c r="B26" s="26" t="s">
        <v>212</v>
      </c>
      <c r="C26" s="27">
        <f t="shared" ref="C26" si="26">SUM(C27:C31)</f>
        <v>330662</v>
      </c>
      <c r="D26" s="27">
        <f t="shared" ref="D26:F26" si="27">SUM(D27:D31)</f>
        <v>287200</v>
      </c>
      <c r="E26" s="27">
        <f t="shared" si="27"/>
        <v>291975.66787999996</v>
      </c>
      <c r="F26" s="80">
        <f t="shared" si="27"/>
        <v>265156.60672000004</v>
      </c>
      <c r="G26" s="9">
        <f t="shared" si="7"/>
        <v>88.300339283014068</v>
      </c>
      <c r="H26" s="9">
        <f t="shared" si="8"/>
        <v>-38686.332120000036</v>
      </c>
      <c r="I26" s="9">
        <f t="shared" si="9"/>
        <v>101.66283700557102</v>
      </c>
      <c r="J26" s="9">
        <f t="shared" si="10"/>
        <v>4775.6678799999645</v>
      </c>
      <c r="K26" s="9">
        <f t="shared" si="11"/>
        <v>110.11442312969417</v>
      </c>
      <c r="L26" s="9">
        <f t="shared" si="12"/>
        <v>26819.061159999925</v>
      </c>
      <c r="M26" s="27">
        <f t="shared" ref="M26" si="28">SUM(M27:M31)</f>
        <v>265156.60672000004</v>
      </c>
      <c r="N26" s="27">
        <f t="shared" ref="N26" si="29">SUM(N27:N31)</f>
        <v>278414</v>
      </c>
      <c r="O26" s="9">
        <f t="shared" si="21"/>
        <v>96.940807799442894</v>
      </c>
      <c r="P26" s="9">
        <f t="shared" si="1"/>
        <v>-8786</v>
      </c>
      <c r="Q26" s="9">
        <f t="shared" si="4"/>
        <v>104.99983517061655</v>
      </c>
      <c r="R26" s="9">
        <f t="shared" si="5"/>
        <v>13257.39327999996</v>
      </c>
    </row>
    <row r="27" spans="1:18" s="4" customFormat="1" ht="35.25" hidden="1" customHeight="1" x14ac:dyDescent="0.25">
      <c r="A27" s="28" t="s">
        <v>211</v>
      </c>
      <c r="B27" s="29" t="s">
        <v>210</v>
      </c>
      <c r="C27" s="30">
        <v>254610</v>
      </c>
      <c r="D27" s="30">
        <v>230000</v>
      </c>
      <c r="E27" s="30">
        <v>233688.26217</v>
      </c>
      <c r="F27" s="81">
        <v>206884.71322000001</v>
      </c>
      <c r="G27" s="10">
        <f t="shared" si="7"/>
        <v>91.782829492164481</v>
      </c>
      <c r="H27" s="10">
        <f t="shared" si="8"/>
        <v>-20921.737829999998</v>
      </c>
      <c r="I27" s="10">
        <f t="shared" si="9"/>
        <v>101.60359224782609</v>
      </c>
      <c r="J27" s="10">
        <f t="shared" si="10"/>
        <v>3688.2621700000018</v>
      </c>
      <c r="K27" s="10">
        <f t="shared" si="11"/>
        <v>112.95578998217101</v>
      </c>
      <c r="L27" s="10">
        <f t="shared" si="12"/>
        <v>26803.548949999997</v>
      </c>
      <c r="M27" s="30">
        <v>206884.71322000001</v>
      </c>
      <c r="N27" s="30">
        <v>220864</v>
      </c>
      <c r="O27" s="10">
        <f t="shared" si="21"/>
        <v>96.027826086956523</v>
      </c>
      <c r="P27" s="10">
        <f t="shared" si="1"/>
        <v>-9136</v>
      </c>
      <c r="Q27" s="10">
        <f t="shared" si="4"/>
        <v>106.75704191113169</v>
      </c>
      <c r="R27" s="10">
        <f t="shared" si="5"/>
        <v>13979.286779999995</v>
      </c>
    </row>
    <row r="28" spans="1:18" s="4" customFormat="1" ht="50.25" hidden="1" customHeight="1" x14ac:dyDescent="0.25">
      <c r="A28" s="28" t="s">
        <v>209</v>
      </c>
      <c r="B28" s="29" t="s">
        <v>208</v>
      </c>
      <c r="C28" s="30"/>
      <c r="D28" s="30"/>
      <c r="E28" s="30">
        <v>-2.2181600000000001</v>
      </c>
      <c r="F28" s="81">
        <v>-65.057569999999998</v>
      </c>
      <c r="G28" s="10" t="e">
        <f t="shared" si="7"/>
        <v>#DIV/0!</v>
      </c>
      <c r="H28" s="10">
        <f t="shared" si="8"/>
        <v>-2.2181600000000001</v>
      </c>
      <c r="I28" s="10" t="e">
        <f t="shared" si="9"/>
        <v>#DIV/0!</v>
      </c>
      <c r="J28" s="10">
        <f t="shared" si="10"/>
        <v>-2.2181600000000001</v>
      </c>
      <c r="K28" s="10">
        <f t="shared" si="11"/>
        <v>3.4095340480746512</v>
      </c>
      <c r="L28" s="10">
        <f t="shared" si="12"/>
        <v>62.839410000000001</v>
      </c>
      <c r="M28" s="30">
        <v>-65.057569999999998</v>
      </c>
      <c r="N28" s="30"/>
      <c r="O28" s="10" t="e">
        <f t="shared" si="21"/>
        <v>#DIV/0!</v>
      </c>
      <c r="P28" s="10">
        <f t="shared" si="1"/>
        <v>0</v>
      </c>
      <c r="Q28" s="10">
        <f t="shared" si="4"/>
        <v>0</v>
      </c>
      <c r="R28" s="10">
        <f t="shared" si="5"/>
        <v>65.057569999999998</v>
      </c>
    </row>
    <row r="29" spans="1:18" s="4" customFormat="1" ht="66.75" hidden="1" customHeight="1" x14ac:dyDescent="0.25">
      <c r="A29" s="28" t="s">
        <v>207</v>
      </c>
      <c r="B29" s="29" t="s">
        <v>206</v>
      </c>
      <c r="C29" s="30">
        <v>76052</v>
      </c>
      <c r="D29" s="30">
        <v>57200</v>
      </c>
      <c r="E29" s="30">
        <v>58289.430670000002</v>
      </c>
      <c r="F29" s="81">
        <v>58409.954319999997</v>
      </c>
      <c r="G29" s="10">
        <f t="shared" si="7"/>
        <v>76.644178548887609</v>
      </c>
      <c r="H29" s="10">
        <f t="shared" si="8"/>
        <v>-17762.569329999998</v>
      </c>
      <c r="I29" s="10">
        <f t="shared" si="9"/>
        <v>101.90459907342657</v>
      </c>
      <c r="J29" s="10">
        <f t="shared" si="10"/>
        <v>1089.4306700000016</v>
      </c>
      <c r="K29" s="10">
        <f t="shared" si="11"/>
        <v>99.793659057941213</v>
      </c>
      <c r="L29" s="10">
        <f t="shared" si="12"/>
        <v>-120.52364999999554</v>
      </c>
      <c r="M29" s="30">
        <v>58409.954319999997</v>
      </c>
      <c r="N29" s="30">
        <v>57550</v>
      </c>
      <c r="O29" s="10">
        <f t="shared" si="21"/>
        <v>100.61188811188811</v>
      </c>
      <c r="P29" s="10">
        <f t="shared" si="1"/>
        <v>350</v>
      </c>
      <c r="Q29" s="10">
        <f t="shared" si="4"/>
        <v>98.527726429490556</v>
      </c>
      <c r="R29" s="10">
        <f t="shared" si="5"/>
        <v>-859.9543199999971</v>
      </c>
    </row>
    <row r="30" spans="1:18" s="4" customFormat="1" ht="66.75" hidden="1" customHeight="1" x14ac:dyDescent="0.25">
      <c r="A30" s="28" t="s">
        <v>205</v>
      </c>
      <c r="B30" s="29" t="s">
        <v>204</v>
      </c>
      <c r="C30" s="30"/>
      <c r="D30" s="30"/>
      <c r="E30" s="30">
        <v>0.39765</v>
      </c>
      <c r="F30" s="81">
        <v>-67.184989999999999</v>
      </c>
      <c r="G30" s="10" t="e">
        <f t="shared" si="7"/>
        <v>#DIV/0!</v>
      </c>
      <c r="H30" s="10">
        <f t="shared" si="8"/>
        <v>0.39765</v>
      </c>
      <c r="I30" s="10" t="e">
        <f t="shared" si="9"/>
        <v>#DIV/0!</v>
      </c>
      <c r="J30" s="10">
        <f t="shared" si="10"/>
        <v>0.39765</v>
      </c>
      <c r="K30" s="10">
        <f t="shared" si="11"/>
        <v>-0.59187327407505763</v>
      </c>
      <c r="L30" s="10">
        <f t="shared" si="12"/>
        <v>67.582639999999998</v>
      </c>
      <c r="M30" s="30">
        <v>-67.184989999999999</v>
      </c>
      <c r="N30" s="30"/>
      <c r="O30" s="10" t="e">
        <f t="shared" si="21"/>
        <v>#DIV/0!</v>
      </c>
      <c r="P30" s="10">
        <f t="shared" si="1"/>
        <v>0</v>
      </c>
      <c r="Q30" s="10">
        <f t="shared" si="4"/>
        <v>0</v>
      </c>
      <c r="R30" s="10">
        <f t="shared" si="5"/>
        <v>67.184989999999999</v>
      </c>
    </row>
    <row r="31" spans="1:18" s="4" customFormat="1" ht="50.25" hidden="1" customHeight="1" x14ac:dyDescent="0.25">
      <c r="A31" s="28" t="s">
        <v>203</v>
      </c>
      <c r="B31" s="29" t="s">
        <v>202</v>
      </c>
      <c r="C31" s="30"/>
      <c r="D31" s="30"/>
      <c r="E31" s="30">
        <v>-0.20444999999999999</v>
      </c>
      <c r="F31" s="81">
        <v>-5.8182600000000004</v>
      </c>
      <c r="G31" s="10" t="e">
        <f t="shared" si="7"/>
        <v>#DIV/0!</v>
      </c>
      <c r="H31" s="10">
        <f t="shared" si="8"/>
        <v>-0.20444999999999999</v>
      </c>
      <c r="I31" s="10" t="e">
        <f t="shared" si="9"/>
        <v>#DIV/0!</v>
      </c>
      <c r="J31" s="10">
        <f t="shared" si="10"/>
        <v>-0.20444999999999999</v>
      </c>
      <c r="K31" s="10">
        <f t="shared" si="11"/>
        <v>3.513937156469459</v>
      </c>
      <c r="L31" s="10">
        <f t="shared" si="12"/>
        <v>5.6138100000000009</v>
      </c>
      <c r="M31" s="30">
        <v>-5.8182600000000004</v>
      </c>
      <c r="N31" s="30"/>
      <c r="O31" s="10" t="e">
        <f t="shared" si="21"/>
        <v>#DIV/0!</v>
      </c>
      <c r="P31" s="10">
        <f t="shared" si="1"/>
        <v>0</v>
      </c>
      <c r="Q31" s="10">
        <f t="shared" si="4"/>
        <v>0</v>
      </c>
      <c r="R31" s="10">
        <f t="shared" si="5"/>
        <v>5.8182600000000004</v>
      </c>
    </row>
    <row r="32" spans="1:18" ht="33.75" customHeight="1" x14ac:dyDescent="0.25">
      <c r="A32" s="25" t="s">
        <v>201</v>
      </c>
      <c r="B32" s="26" t="s">
        <v>200</v>
      </c>
      <c r="C32" s="27"/>
      <c r="D32" s="27">
        <v>0</v>
      </c>
      <c r="E32" s="27">
        <v>-236.43136000000001</v>
      </c>
      <c r="F32" s="80">
        <v>506.36642999999998</v>
      </c>
      <c r="G32" s="9" t="e">
        <f t="shared" si="7"/>
        <v>#DIV/0!</v>
      </c>
      <c r="H32" s="9">
        <f t="shared" si="8"/>
        <v>-236.43136000000001</v>
      </c>
      <c r="I32" s="108" t="s">
        <v>465</v>
      </c>
      <c r="J32" s="9">
        <f t="shared" si="10"/>
        <v>-236.43136000000001</v>
      </c>
      <c r="K32" s="9">
        <f t="shared" si="11"/>
        <v>-46.691752452863042</v>
      </c>
      <c r="L32" s="9">
        <f t="shared" si="12"/>
        <v>-742.79778999999996</v>
      </c>
      <c r="M32" s="27">
        <v>506.36642999999998</v>
      </c>
      <c r="N32" s="27">
        <v>0</v>
      </c>
      <c r="O32" s="9"/>
      <c r="P32" s="9">
        <f t="shared" si="1"/>
        <v>0</v>
      </c>
      <c r="Q32" s="9">
        <f t="shared" si="4"/>
        <v>0</v>
      </c>
      <c r="R32" s="9">
        <f t="shared" si="5"/>
        <v>-506.36642999999998</v>
      </c>
    </row>
    <row r="33" spans="1:18" ht="24" customHeight="1" x14ac:dyDescent="0.25">
      <c r="A33" s="25" t="s">
        <v>199</v>
      </c>
      <c r="B33" s="26" t="s">
        <v>198</v>
      </c>
      <c r="C33" s="27"/>
      <c r="D33" s="27">
        <v>0</v>
      </c>
      <c r="E33" s="27">
        <v>862.93439999999998</v>
      </c>
      <c r="F33" s="80">
        <v>-88.88203</v>
      </c>
      <c r="G33" s="9" t="e">
        <f t="shared" si="7"/>
        <v>#DIV/0!</v>
      </c>
      <c r="H33" s="9">
        <f t="shared" si="8"/>
        <v>862.93439999999998</v>
      </c>
      <c r="I33" s="108" t="s">
        <v>465</v>
      </c>
      <c r="J33" s="9">
        <f t="shared" si="10"/>
        <v>862.93439999999998</v>
      </c>
      <c r="K33" s="9">
        <f t="shared" si="11"/>
        <v>-970.87611522824136</v>
      </c>
      <c r="L33" s="9">
        <f t="shared" si="12"/>
        <v>951.81642999999997</v>
      </c>
      <c r="M33" s="27">
        <v>-88.88203</v>
      </c>
      <c r="N33" s="27">
        <v>0</v>
      </c>
      <c r="O33" s="9"/>
      <c r="P33" s="9">
        <f t="shared" si="1"/>
        <v>0</v>
      </c>
      <c r="Q33" s="9">
        <f t="shared" si="4"/>
        <v>0</v>
      </c>
      <c r="R33" s="9">
        <f t="shared" si="5"/>
        <v>88.88203</v>
      </c>
    </row>
    <row r="34" spans="1:18" ht="36.75" customHeight="1" x14ac:dyDescent="0.25">
      <c r="A34" s="25" t="s">
        <v>197</v>
      </c>
      <c r="B34" s="26" t="s">
        <v>196</v>
      </c>
      <c r="C34" s="27">
        <v>55290</v>
      </c>
      <c r="D34" s="27">
        <v>25000</v>
      </c>
      <c r="E34" s="27">
        <v>24507.615882999999</v>
      </c>
      <c r="F34" s="80">
        <v>50682.52577</v>
      </c>
      <c r="G34" s="9">
        <f t="shared" si="7"/>
        <v>44.325584885151024</v>
      </c>
      <c r="H34" s="9">
        <f t="shared" si="8"/>
        <v>-30782.384117000001</v>
      </c>
      <c r="I34" s="9">
        <f t="shared" si="9"/>
        <v>98.030463531999985</v>
      </c>
      <c r="J34" s="9">
        <f t="shared" si="10"/>
        <v>-492.38411700000142</v>
      </c>
      <c r="K34" s="9">
        <f t="shared" si="11"/>
        <v>48.355158924432587</v>
      </c>
      <c r="L34" s="9">
        <f t="shared" si="12"/>
        <v>-26174.909887000002</v>
      </c>
      <c r="M34" s="27">
        <v>50682.52577</v>
      </c>
      <c r="N34" s="27">
        <v>50973</v>
      </c>
      <c r="O34" s="9">
        <f t="shared" ref="O34:O47" si="30">N34/D34*100</f>
        <v>203.892</v>
      </c>
      <c r="P34" s="9">
        <f t="shared" si="1"/>
        <v>25973</v>
      </c>
      <c r="Q34" s="9">
        <f t="shared" si="4"/>
        <v>100.57312500824878</v>
      </c>
      <c r="R34" s="9">
        <f t="shared" si="5"/>
        <v>290.47422999999981</v>
      </c>
    </row>
    <row r="35" spans="1:18" ht="38.25" customHeight="1" x14ac:dyDescent="0.25">
      <c r="A35" s="51" t="s">
        <v>294</v>
      </c>
      <c r="B35" s="26" t="s">
        <v>293</v>
      </c>
      <c r="C35" s="27">
        <v>84</v>
      </c>
      <c r="D35" s="27">
        <v>1155.4000000000001</v>
      </c>
      <c r="E35" s="27">
        <v>1242.7365600000001</v>
      </c>
      <c r="F35" s="80"/>
      <c r="G35" s="9">
        <f t="shared" si="7"/>
        <v>1479.4482857142859</v>
      </c>
      <c r="H35" s="9">
        <f t="shared" si="8"/>
        <v>1158.7365600000001</v>
      </c>
      <c r="I35" s="9">
        <f t="shared" si="9"/>
        <v>107.55898909468581</v>
      </c>
      <c r="J35" s="9">
        <f t="shared" si="10"/>
        <v>87.336559999999963</v>
      </c>
      <c r="K35" s="9"/>
      <c r="L35" s="9">
        <f t="shared" si="12"/>
        <v>1242.7365600000001</v>
      </c>
      <c r="M35" s="27"/>
      <c r="N35" s="27">
        <v>857</v>
      </c>
      <c r="O35" s="9">
        <f t="shared" si="30"/>
        <v>74.17344642548035</v>
      </c>
      <c r="P35" s="9">
        <f t="shared" si="1"/>
        <v>-298.40000000000009</v>
      </c>
      <c r="Q35" s="9" t="e">
        <f t="shared" si="4"/>
        <v>#DIV/0!</v>
      </c>
      <c r="R35" s="9">
        <f t="shared" si="5"/>
        <v>857</v>
      </c>
    </row>
    <row r="36" spans="1:18" s="3" customFormat="1" ht="29.25" customHeight="1" x14ac:dyDescent="0.25">
      <c r="A36" s="23" t="s">
        <v>195</v>
      </c>
      <c r="B36" s="24" t="s">
        <v>194</v>
      </c>
      <c r="C36" s="22">
        <f t="shared" ref="C36" si="31">SUM(C37:C38)</f>
        <v>683481.59999999998</v>
      </c>
      <c r="D36" s="22">
        <f t="shared" ref="D36:F36" si="32">SUM(D37:D38)</f>
        <v>712084.8</v>
      </c>
      <c r="E36" s="22">
        <f t="shared" si="32"/>
        <v>773133.09806999995</v>
      </c>
      <c r="F36" s="79">
        <f t="shared" si="32"/>
        <v>614390.33575999993</v>
      </c>
      <c r="G36" s="6">
        <f t="shared" si="7"/>
        <v>113.11688538067447</v>
      </c>
      <c r="H36" s="6">
        <f t="shared" si="8"/>
        <v>89651.498069999972</v>
      </c>
      <c r="I36" s="6">
        <f t="shared" si="9"/>
        <v>108.57317809199128</v>
      </c>
      <c r="J36" s="6">
        <f t="shared" si="10"/>
        <v>61048.298069999903</v>
      </c>
      <c r="K36" s="6">
        <f t="shared" si="11"/>
        <v>125.83744454795753</v>
      </c>
      <c r="L36" s="6">
        <f t="shared" si="12"/>
        <v>158742.76231000002</v>
      </c>
      <c r="M36" s="22">
        <f t="shared" ref="M36" si="33">SUM(M37:M38)</f>
        <v>614390.33575999993</v>
      </c>
      <c r="N36" s="22">
        <f t="shared" ref="N36" si="34">SUM(N37:N38)</f>
        <v>598040</v>
      </c>
      <c r="O36" s="6">
        <f t="shared" si="30"/>
        <v>83.984379388522257</v>
      </c>
      <c r="P36" s="6">
        <f t="shared" si="1"/>
        <v>-114044.80000000005</v>
      </c>
      <c r="Q36" s="6">
        <f t="shared" si="4"/>
        <v>97.338770679103433</v>
      </c>
      <c r="R36" s="6">
        <f t="shared" si="5"/>
        <v>-16350.335759999929</v>
      </c>
    </row>
    <row r="37" spans="1:18" ht="27" customHeight="1" x14ac:dyDescent="0.25">
      <c r="A37" s="25" t="s">
        <v>193</v>
      </c>
      <c r="B37" s="26" t="s">
        <v>192</v>
      </c>
      <c r="C37" s="27">
        <v>103140</v>
      </c>
      <c r="D37" s="27">
        <v>103140</v>
      </c>
      <c r="E37" s="27">
        <v>116940.02227</v>
      </c>
      <c r="F37" s="80">
        <v>92484.545199999993</v>
      </c>
      <c r="G37" s="9">
        <f t="shared" si="7"/>
        <v>113.37989361062633</v>
      </c>
      <c r="H37" s="9">
        <f t="shared" si="8"/>
        <v>13800.022270000001</v>
      </c>
      <c r="I37" s="9">
        <f t="shared" si="9"/>
        <v>113.37989361062633</v>
      </c>
      <c r="J37" s="9">
        <f t="shared" si="10"/>
        <v>13800.022270000001</v>
      </c>
      <c r="K37" s="9">
        <f t="shared" si="11"/>
        <v>126.44277161888451</v>
      </c>
      <c r="L37" s="9">
        <f t="shared" si="12"/>
        <v>24455.477070000008</v>
      </c>
      <c r="M37" s="27">
        <v>92484.545199999993</v>
      </c>
      <c r="N37" s="27">
        <v>103140</v>
      </c>
      <c r="O37" s="9">
        <f t="shared" si="30"/>
        <v>100</v>
      </c>
      <c r="P37" s="9">
        <f t="shared" si="1"/>
        <v>0</v>
      </c>
      <c r="Q37" s="9">
        <f t="shared" si="4"/>
        <v>111.52133556688561</v>
      </c>
      <c r="R37" s="9">
        <f t="shared" si="5"/>
        <v>10655.454800000007</v>
      </c>
    </row>
    <row r="38" spans="1:18" ht="27" customHeight="1" x14ac:dyDescent="0.25">
      <c r="A38" s="25" t="s">
        <v>191</v>
      </c>
      <c r="B38" s="26" t="s">
        <v>190</v>
      </c>
      <c r="C38" s="27">
        <f t="shared" ref="C38" si="35">C39+C40</f>
        <v>580341.6</v>
      </c>
      <c r="D38" s="27">
        <f t="shared" ref="D38:F38" si="36">D39+D40</f>
        <v>608944.80000000005</v>
      </c>
      <c r="E38" s="27">
        <f t="shared" si="36"/>
        <v>656193.07579999999</v>
      </c>
      <c r="F38" s="80">
        <f t="shared" si="36"/>
        <v>521905.79055999999</v>
      </c>
      <c r="G38" s="9">
        <f t="shared" si="7"/>
        <v>113.07014279176263</v>
      </c>
      <c r="H38" s="9">
        <f t="shared" si="8"/>
        <v>75851.475800000015</v>
      </c>
      <c r="I38" s="9">
        <f t="shared" si="9"/>
        <v>107.75904085230712</v>
      </c>
      <c r="J38" s="9">
        <f t="shared" si="10"/>
        <v>47248.275799999945</v>
      </c>
      <c r="K38" s="9">
        <f t="shared" si="11"/>
        <v>125.73017729807347</v>
      </c>
      <c r="L38" s="9">
        <f t="shared" si="12"/>
        <v>134287.28524</v>
      </c>
      <c r="M38" s="27">
        <f t="shared" ref="M38" si="37">M39+M40</f>
        <v>521905.79055999999</v>
      </c>
      <c r="N38" s="27">
        <f t="shared" ref="N38" si="38">N39+N40</f>
        <v>494900</v>
      </c>
      <c r="O38" s="9">
        <f t="shared" si="30"/>
        <v>81.271734318118817</v>
      </c>
      <c r="P38" s="9">
        <f t="shared" si="1"/>
        <v>-114044.80000000005</v>
      </c>
      <c r="Q38" s="9">
        <f t="shared" si="4"/>
        <v>94.825543029322773</v>
      </c>
      <c r="R38" s="9">
        <f t="shared" si="5"/>
        <v>-27005.790559999994</v>
      </c>
    </row>
    <row r="39" spans="1:18" s="4" customFormat="1" ht="36" customHeight="1" x14ac:dyDescent="0.25">
      <c r="A39" s="28" t="s">
        <v>189</v>
      </c>
      <c r="B39" s="29" t="s">
        <v>188</v>
      </c>
      <c r="C39" s="30">
        <v>407051.1</v>
      </c>
      <c r="D39" s="30">
        <v>436000</v>
      </c>
      <c r="E39" s="30">
        <v>461950.17309</v>
      </c>
      <c r="F39" s="81">
        <v>351759.13448000001</v>
      </c>
      <c r="G39" s="10">
        <f t="shared" si="7"/>
        <v>113.4870224131565</v>
      </c>
      <c r="H39" s="10">
        <f t="shared" si="8"/>
        <v>54899.07309000002</v>
      </c>
      <c r="I39" s="10">
        <f t="shared" si="9"/>
        <v>105.9518745619266</v>
      </c>
      <c r="J39" s="10">
        <f t="shared" si="10"/>
        <v>25950.173089999997</v>
      </c>
      <c r="K39" s="10">
        <f t="shared" si="11"/>
        <v>131.32570779516323</v>
      </c>
      <c r="L39" s="10">
        <f t="shared" si="12"/>
        <v>110191.03860999999</v>
      </c>
      <c r="M39" s="30">
        <v>351759.13448000001</v>
      </c>
      <c r="N39" s="30">
        <v>322000</v>
      </c>
      <c r="O39" s="10">
        <f t="shared" si="30"/>
        <v>73.853211009174316</v>
      </c>
      <c r="P39" s="10">
        <f t="shared" ref="P39:P74" si="39">N39-D39</f>
        <v>-114000</v>
      </c>
      <c r="Q39" s="10">
        <f t="shared" si="4"/>
        <v>91.539911387378055</v>
      </c>
      <c r="R39" s="10">
        <f t="shared" si="5"/>
        <v>-29759.134480000008</v>
      </c>
    </row>
    <row r="40" spans="1:18" s="4" customFormat="1" ht="36" customHeight="1" x14ac:dyDescent="0.25">
      <c r="A40" s="28" t="s">
        <v>187</v>
      </c>
      <c r="B40" s="29" t="s">
        <v>186</v>
      </c>
      <c r="C40" s="30">
        <v>173290.5</v>
      </c>
      <c r="D40" s="30">
        <v>172944.8</v>
      </c>
      <c r="E40" s="30">
        <v>194242.90270999999</v>
      </c>
      <c r="F40" s="81">
        <v>170146.65607999999</v>
      </c>
      <c r="G40" s="10">
        <f t="shared" si="7"/>
        <v>112.09091249087516</v>
      </c>
      <c r="H40" s="10">
        <f t="shared" si="8"/>
        <v>20952.402709999995</v>
      </c>
      <c r="I40" s="10">
        <f t="shared" si="9"/>
        <v>112.31497143019044</v>
      </c>
      <c r="J40" s="10">
        <f t="shared" si="10"/>
        <v>21298.102710000006</v>
      </c>
      <c r="K40" s="10">
        <f t="shared" si="11"/>
        <v>114.16204537024245</v>
      </c>
      <c r="L40" s="10">
        <f t="shared" si="12"/>
        <v>24096.246630000009</v>
      </c>
      <c r="M40" s="30">
        <v>170146.65607999999</v>
      </c>
      <c r="N40" s="30">
        <v>172900</v>
      </c>
      <c r="O40" s="10">
        <f t="shared" si="30"/>
        <v>99.97409578085032</v>
      </c>
      <c r="P40" s="10">
        <f t="shared" si="39"/>
        <v>-44.799999999988358</v>
      </c>
      <c r="Q40" s="10">
        <f t="shared" si="4"/>
        <v>101.61821806166171</v>
      </c>
      <c r="R40" s="10">
        <f t="shared" si="5"/>
        <v>2753.3439200000139</v>
      </c>
    </row>
    <row r="41" spans="1:18" s="3" customFormat="1" ht="29.25" customHeight="1" x14ac:dyDescent="0.25">
      <c r="A41" s="23" t="s">
        <v>185</v>
      </c>
      <c r="B41" s="24" t="s">
        <v>184</v>
      </c>
      <c r="C41" s="22">
        <f>C42+C46+C47</f>
        <v>20135</v>
      </c>
      <c r="D41" s="22">
        <f>D42+D46+D47</f>
        <v>19556</v>
      </c>
      <c r="E41" s="22">
        <f>E42+E46+E47</f>
        <v>19701.038970000001</v>
      </c>
      <c r="F41" s="79">
        <f>F42+F46+F47</f>
        <v>19799.64788</v>
      </c>
      <c r="G41" s="6">
        <f t="shared" si="7"/>
        <v>97.844742835857971</v>
      </c>
      <c r="H41" s="6">
        <f t="shared" si="8"/>
        <v>-433.96102999999857</v>
      </c>
      <c r="I41" s="6">
        <f t="shared" si="9"/>
        <v>100.7416596952342</v>
      </c>
      <c r="J41" s="6">
        <f t="shared" si="10"/>
        <v>145.03897000000143</v>
      </c>
      <c r="K41" s="6">
        <f t="shared" si="11"/>
        <v>99.501966345070187</v>
      </c>
      <c r="L41" s="6">
        <f t="shared" si="12"/>
        <v>-98.608909999999014</v>
      </c>
      <c r="M41" s="22">
        <f>M42+M46+M47</f>
        <v>19799.64788</v>
      </c>
      <c r="N41" s="22">
        <f>N42+N46+N47</f>
        <v>18445</v>
      </c>
      <c r="O41" s="6">
        <f t="shared" si="30"/>
        <v>94.318879116383712</v>
      </c>
      <c r="P41" s="6">
        <f t="shared" si="39"/>
        <v>-1111</v>
      </c>
      <c r="Q41" s="6">
        <f t="shared" si="4"/>
        <v>93.158222367336364</v>
      </c>
      <c r="R41" s="6">
        <f t="shared" si="5"/>
        <v>-1354.6478800000004</v>
      </c>
    </row>
    <row r="42" spans="1:18" ht="48.75" customHeight="1" x14ac:dyDescent="0.25">
      <c r="A42" s="25" t="s">
        <v>183</v>
      </c>
      <c r="B42" s="26" t="s">
        <v>182</v>
      </c>
      <c r="C42" s="27">
        <f>SUM(C43:C45)</f>
        <v>20135</v>
      </c>
      <c r="D42" s="27">
        <f>SUM(D43:D45)</f>
        <v>19376</v>
      </c>
      <c r="E42" s="27">
        <f>SUM(E43:E45)</f>
        <v>19521.038970000001</v>
      </c>
      <c r="F42" s="80">
        <f>SUM(F43:F45)</f>
        <v>19758.247879999999</v>
      </c>
      <c r="G42" s="9">
        <f t="shared" si="7"/>
        <v>96.950777104544329</v>
      </c>
      <c r="H42" s="9">
        <f t="shared" si="8"/>
        <v>-613.96102999999857</v>
      </c>
      <c r="I42" s="9">
        <f t="shared" si="9"/>
        <v>100.74854959744013</v>
      </c>
      <c r="J42" s="9">
        <f t="shared" si="10"/>
        <v>145.03897000000143</v>
      </c>
      <c r="K42" s="9">
        <f t="shared" si="11"/>
        <v>98.799443597222464</v>
      </c>
      <c r="L42" s="9">
        <f t="shared" si="12"/>
        <v>-237.20890999999756</v>
      </c>
      <c r="M42" s="27">
        <f>SUM(M43:M45)</f>
        <v>19758.247879999999</v>
      </c>
      <c r="N42" s="27">
        <f>SUM(N43:N45)</f>
        <v>18400</v>
      </c>
      <c r="O42" s="9">
        <f t="shared" si="30"/>
        <v>94.962840627580519</v>
      </c>
      <c r="P42" s="9">
        <f t="shared" si="39"/>
        <v>-976</v>
      </c>
      <c r="Q42" s="9">
        <f t="shared" si="4"/>
        <v>93.125666363489316</v>
      </c>
      <c r="R42" s="9">
        <f t="shared" si="5"/>
        <v>-1358.247879999999</v>
      </c>
    </row>
    <row r="43" spans="1:18" s="4" customFormat="1" ht="68.25" hidden="1" customHeight="1" x14ac:dyDescent="0.25">
      <c r="A43" s="98" t="s">
        <v>298</v>
      </c>
      <c r="B43" s="99" t="s">
        <v>295</v>
      </c>
      <c r="C43" s="30">
        <v>20135</v>
      </c>
      <c r="D43" s="30">
        <v>19300</v>
      </c>
      <c r="E43" s="30">
        <v>19485.826430000001</v>
      </c>
      <c r="F43" s="81">
        <v>19509.49037</v>
      </c>
      <c r="G43" s="10">
        <f t="shared" si="7"/>
        <v>96.775894859697047</v>
      </c>
      <c r="H43" s="10">
        <f t="shared" si="8"/>
        <v>-649.17356999999902</v>
      </c>
      <c r="I43" s="9">
        <f t="shared" si="9"/>
        <v>100.96283124352333</v>
      </c>
      <c r="J43" s="10">
        <f t="shared" si="10"/>
        <v>185.82643000000098</v>
      </c>
      <c r="K43" s="10">
        <f t="shared" si="11"/>
        <v>99.878705493832953</v>
      </c>
      <c r="L43" s="10">
        <f t="shared" si="12"/>
        <v>-23.663939999998547</v>
      </c>
      <c r="M43" s="30">
        <v>19509.49037</v>
      </c>
      <c r="N43" s="30">
        <v>18400</v>
      </c>
      <c r="O43" s="10">
        <f t="shared" si="30"/>
        <v>95.336787564766837</v>
      </c>
      <c r="P43" s="10">
        <f t="shared" si="39"/>
        <v>-900</v>
      </c>
      <c r="Q43" s="10">
        <f t="shared" si="4"/>
        <v>94.313073540321284</v>
      </c>
      <c r="R43" s="10">
        <f t="shared" si="5"/>
        <v>-1109.4903699999995</v>
      </c>
    </row>
    <row r="44" spans="1:18" s="4" customFormat="1" ht="81" hidden="1" customHeight="1" x14ac:dyDescent="0.25">
      <c r="A44" s="98" t="s">
        <v>299</v>
      </c>
      <c r="B44" s="99" t="s">
        <v>296</v>
      </c>
      <c r="C44" s="30"/>
      <c r="D44" s="30">
        <v>76</v>
      </c>
      <c r="E44" s="30">
        <v>35.212539999999997</v>
      </c>
      <c r="F44" s="81">
        <v>248.75751</v>
      </c>
      <c r="G44" s="10" t="e">
        <f t="shared" si="7"/>
        <v>#DIV/0!</v>
      </c>
      <c r="H44" s="10">
        <f t="shared" si="8"/>
        <v>35.212539999999997</v>
      </c>
      <c r="I44" s="9">
        <f t="shared" si="9"/>
        <v>46.332289473684206</v>
      </c>
      <c r="J44" s="10">
        <f t="shared" si="10"/>
        <v>-40.787460000000003</v>
      </c>
      <c r="K44" s="10">
        <f t="shared" si="11"/>
        <v>14.155367610811027</v>
      </c>
      <c r="L44" s="10">
        <f t="shared" si="12"/>
        <v>-213.54497000000001</v>
      </c>
      <c r="M44" s="30">
        <v>248.75751</v>
      </c>
      <c r="N44" s="30">
        <v>0</v>
      </c>
      <c r="O44" s="10">
        <f t="shared" si="30"/>
        <v>0</v>
      </c>
      <c r="P44" s="10">
        <f t="shared" si="39"/>
        <v>-76</v>
      </c>
      <c r="Q44" s="10">
        <f t="shared" si="4"/>
        <v>0</v>
      </c>
      <c r="R44" s="10">
        <f t="shared" si="5"/>
        <v>-248.75751</v>
      </c>
    </row>
    <row r="45" spans="1:18" s="4" customFormat="1" ht="50.25" hidden="1" customHeight="1" x14ac:dyDescent="0.25">
      <c r="A45" s="98" t="s">
        <v>300</v>
      </c>
      <c r="B45" s="99" t="s">
        <v>297</v>
      </c>
      <c r="C45" s="30"/>
      <c r="D45" s="30">
        <v>0</v>
      </c>
      <c r="E45" s="30">
        <v>0</v>
      </c>
      <c r="F45" s="81">
        <v>0</v>
      </c>
      <c r="G45" s="10" t="e">
        <f t="shared" si="7"/>
        <v>#DIV/0!</v>
      </c>
      <c r="H45" s="10">
        <f t="shared" si="8"/>
        <v>0</v>
      </c>
      <c r="I45" s="9" t="e">
        <f t="shared" si="9"/>
        <v>#DIV/0!</v>
      </c>
      <c r="J45" s="10">
        <f t="shared" si="10"/>
        <v>0</v>
      </c>
      <c r="K45" s="10" t="e">
        <f t="shared" si="11"/>
        <v>#DIV/0!</v>
      </c>
      <c r="L45" s="10">
        <f t="shared" si="12"/>
        <v>0</v>
      </c>
      <c r="M45" s="30">
        <v>0</v>
      </c>
      <c r="N45" s="30">
        <v>0</v>
      </c>
      <c r="O45" s="10" t="e">
        <f t="shared" si="30"/>
        <v>#DIV/0!</v>
      </c>
      <c r="P45" s="10">
        <f t="shared" si="39"/>
        <v>0</v>
      </c>
      <c r="Q45" s="10" t="e">
        <f t="shared" si="4"/>
        <v>#DIV/0!</v>
      </c>
      <c r="R45" s="10">
        <f t="shared" si="5"/>
        <v>0</v>
      </c>
    </row>
    <row r="46" spans="1:18" ht="38.25" customHeight="1" x14ac:dyDescent="0.25">
      <c r="A46" s="25" t="s">
        <v>181</v>
      </c>
      <c r="B46" s="26" t="s">
        <v>180</v>
      </c>
      <c r="C46" s="27"/>
      <c r="D46" s="27">
        <v>180</v>
      </c>
      <c r="E46" s="27">
        <v>180</v>
      </c>
      <c r="F46" s="80">
        <v>35</v>
      </c>
      <c r="G46" s="9" t="e">
        <f t="shared" si="7"/>
        <v>#DIV/0!</v>
      </c>
      <c r="H46" s="9">
        <f t="shared" si="8"/>
        <v>180</v>
      </c>
      <c r="I46" s="9">
        <f t="shared" si="9"/>
        <v>100</v>
      </c>
      <c r="J46" s="9">
        <f t="shared" si="10"/>
        <v>0</v>
      </c>
      <c r="K46" s="9">
        <f t="shared" si="11"/>
        <v>514.28571428571433</v>
      </c>
      <c r="L46" s="9">
        <f t="shared" si="12"/>
        <v>145</v>
      </c>
      <c r="M46" s="27">
        <v>35</v>
      </c>
      <c r="N46" s="27">
        <v>45</v>
      </c>
      <c r="O46" s="9">
        <f t="shared" si="30"/>
        <v>25</v>
      </c>
      <c r="P46" s="9">
        <f t="shared" si="39"/>
        <v>-135</v>
      </c>
      <c r="Q46" s="9">
        <f t="shared" si="4"/>
        <v>128.57142857142858</v>
      </c>
      <c r="R46" s="9">
        <f t="shared" si="5"/>
        <v>10</v>
      </c>
    </row>
    <row r="47" spans="1:18" ht="79.5" hidden="1" customHeight="1" x14ac:dyDescent="0.25">
      <c r="A47" s="25" t="s">
        <v>179</v>
      </c>
      <c r="B47" s="26" t="s">
        <v>178</v>
      </c>
      <c r="C47" s="27"/>
      <c r="D47" s="27">
        <v>0</v>
      </c>
      <c r="E47" s="27">
        <v>0</v>
      </c>
      <c r="F47" s="80">
        <v>6.4</v>
      </c>
      <c r="G47" s="9" t="e">
        <f t="shared" si="7"/>
        <v>#DIV/0!</v>
      </c>
      <c r="H47" s="9">
        <f t="shared" si="8"/>
        <v>0</v>
      </c>
      <c r="I47" s="108" t="s">
        <v>465</v>
      </c>
      <c r="J47" s="9">
        <f t="shared" si="10"/>
        <v>0</v>
      </c>
      <c r="K47" s="9">
        <f t="shared" si="11"/>
        <v>0</v>
      </c>
      <c r="L47" s="9">
        <f t="shared" si="12"/>
        <v>-6.4</v>
      </c>
      <c r="M47" s="27">
        <v>6.4</v>
      </c>
      <c r="N47" s="27">
        <v>0</v>
      </c>
      <c r="O47" s="9" t="e">
        <f t="shared" si="30"/>
        <v>#DIV/0!</v>
      </c>
      <c r="P47" s="9">
        <f t="shared" si="39"/>
        <v>0</v>
      </c>
      <c r="Q47" s="9">
        <f t="shared" si="4"/>
        <v>0</v>
      </c>
      <c r="R47" s="9">
        <f t="shared" si="5"/>
        <v>-6.4</v>
      </c>
    </row>
    <row r="48" spans="1:18" s="3" customFormat="1" ht="32.25" customHeight="1" x14ac:dyDescent="0.25">
      <c r="A48" s="23" t="s">
        <v>177</v>
      </c>
      <c r="B48" s="24" t="s">
        <v>176</v>
      </c>
      <c r="C48" s="22">
        <v>0</v>
      </c>
      <c r="D48" s="22">
        <v>0</v>
      </c>
      <c r="E48" s="22">
        <v>-2.9573900000000002</v>
      </c>
      <c r="F48" s="79">
        <v>-4.0355400000000001</v>
      </c>
      <c r="G48" s="6" t="e">
        <f t="shared" si="7"/>
        <v>#DIV/0!</v>
      </c>
      <c r="H48" s="6">
        <f t="shared" si="8"/>
        <v>-2.9573900000000002</v>
      </c>
      <c r="I48" s="110" t="s">
        <v>465</v>
      </c>
      <c r="J48" s="6">
        <f t="shared" si="10"/>
        <v>-2.9573900000000002</v>
      </c>
      <c r="K48" s="6">
        <f t="shared" si="11"/>
        <v>73.283624991946567</v>
      </c>
      <c r="L48" s="6">
        <f t="shared" si="12"/>
        <v>1.0781499999999999</v>
      </c>
      <c r="M48" s="22">
        <v>-4.0355400000000001</v>
      </c>
      <c r="N48" s="22">
        <v>-3</v>
      </c>
      <c r="O48" s="6"/>
      <c r="P48" s="6">
        <f t="shared" si="39"/>
        <v>-3</v>
      </c>
      <c r="Q48" s="6">
        <f t="shared" si="4"/>
        <v>74.339493599369604</v>
      </c>
      <c r="R48" s="6">
        <f t="shared" si="5"/>
        <v>1.0355400000000001</v>
      </c>
    </row>
    <row r="49" spans="1:18" s="3" customFormat="1" ht="36" customHeight="1" x14ac:dyDescent="0.25">
      <c r="A49" s="23" t="s">
        <v>175</v>
      </c>
      <c r="B49" s="24" t="s">
        <v>174</v>
      </c>
      <c r="C49" s="22">
        <f t="shared" ref="C49" si="40">C50+C62+C63+C67</f>
        <v>171736.61489</v>
      </c>
      <c r="D49" s="22">
        <f t="shared" ref="D49:F49" si="41">D50+D62+D63+D67</f>
        <v>198337.23244000002</v>
      </c>
      <c r="E49" s="22">
        <f>E50+E62+E63+E67</f>
        <v>211290.21656999999</v>
      </c>
      <c r="F49" s="79">
        <f t="shared" si="41"/>
        <v>147870.77267999999</v>
      </c>
      <c r="G49" s="6">
        <f t="shared" si="7"/>
        <v>123.03154845886226</v>
      </c>
      <c r="H49" s="6">
        <f t="shared" si="8"/>
        <v>39553.601679999992</v>
      </c>
      <c r="I49" s="6">
        <f t="shared" si="9"/>
        <v>106.5307879769465</v>
      </c>
      <c r="J49" s="6">
        <f t="shared" si="10"/>
        <v>12952.984129999968</v>
      </c>
      <c r="K49" s="6">
        <f t="shared" si="11"/>
        <v>142.8884239532872</v>
      </c>
      <c r="L49" s="6">
        <f t="shared" si="12"/>
        <v>63419.443889999995</v>
      </c>
      <c r="M49" s="22">
        <f t="shared" ref="M49" si="42">M50+M62+M63+M67</f>
        <v>147870.77267999999</v>
      </c>
      <c r="N49" s="22">
        <f t="shared" ref="N49" si="43">N50+N62+N63+N67</f>
        <v>188029.3</v>
      </c>
      <c r="O49" s="6">
        <f t="shared" ref="O49:O60" si="44">N49/D49*100</f>
        <v>94.802825312630929</v>
      </c>
      <c r="P49" s="6">
        <f t="shared" si="39"/>
        <v>-10307.932440000033</v>
      </c>
      <c r="Q49" s="6">
        <f t="shared" si="4"/>
        <v>127.15785316609194</v>
      </c>
      <c r="R49" s="6">
        <f t="shared" si="5"/>
        <v>40158.527319999994</v>
      </c>
    </row>
    <row r="50" spans="1:18" ht="78" customHeight="1" x14ac:dyDescent="0.25">
      <c r="A50" s="25" t="s">
        <v>173</v>
      </c>
      <c r="B50" s="33" t="s">
        <v>172</v>
      </c>
      <c r="C50" s="27">
        <f>C51+C52+C55+C60+C61</f>
        <v>138291.9</v>
      </c>
      <c r="D50" s="27">
        <f>D51+D52+D55+D60+D61</f>
        <v>162931.75262000001</v>
      </c>
      <c r="E50" s="27">
        <f>E51+E52+E55+E60+E61</f>
        <v>173508.58917999998</v>
      </c>
      <c r="F50" s="80">
        <f>F51+F52+F55+F60+F61</f>
        <v>119711.04038000001</v>
      </c>
      <c r="G50" s="9">
        <f t="shared" si="7"/>
        <v>125.46547496997293</v>
      </c>
      <c r="H50" s="9">
        <f t="shared" si="8"/>
        <v>35216.689179999987</v>
      </c>
      <c r="I50" s="9">
        <f t="shared" si="9"/>
        <v>106.49157477896156</v>
      </c>
      <c r="J50" s="9">
        <f t="shared" si="10"/>
        <v>10576.836559999967</v>
      </c>
      <c r="K50" s="9">
        <f t="shared" si="11"/>
        <v>144.93950485204192</v>
      </c>
      <c r="L50" s="9">
        <f t="shared" si="12"/>
        <v>53797.548799999975</v>
      </c>
      <c r="M50" s="27">
        <f>M51+M52+M55+M60+M61</f>
        <v>119711.04038000001</v>
      </c>
      <c r="N50" s="27">
        <f>N51+N52+N55+N60+N61</f>
        <v>150124.80000000002</v>
      </c>
      <c r="O50" s="9">
        <f t="shared" si="44"/>
        <v>92.139682772658077</v>
      </c>
      <c r="P50" s="9">
        <f t="shared" si="39"/>
        <v>-12806.952619999996</v>
      </c>
      <c r="Q50" s="9">
        <f t="shared" si="4"/>
        <v>125.40597719596897</v>
      </c>
      <c r="R50" s="9">
        <f t="shared" si="5"/>
        <v>30413.759620000012</v>
      </c>
    </row>
    <row r="51" spans="1:18" ht="77.25" customHeight="1" x14ac:dyDescent="0.25">
      <c r="A51" s="25" t="s">
        <v>171</v>
      </c>
      <c r="B51" s="34" t="s">
        <v>170</v>
      </c>
      <c r="C51" s="27">
        <v>126805.3</v>
      </c>
      <c r="D51" s="27">
        <v>150200</v>
      </c>
      <c r="E51" s="27">
        <v>159366.82152999999</v>
      </c>
      <c r="F51" s="80">
        <v>107680.41102</v>
      </c>
      <c r="G51" s="9">
        <f t="shared" si="7"/>
        <v>125.67836007643211</v>
      </c>
      <c r="H51" s="9">
        <f t="shared" si="8"/>
        <v>32561.521529999984</v>
      </c>
      <c r="I51" s="9">
        <f t="shared" si="9"/>
        <v>106.1030769174434</v>
      </c>
      <c r="J51" s="9">
        <f t="shared" si="10"/>
        <v>9166.8215299999865</v>
      </c>
      <c r="K51" s="9">
        <f t="shared" si="11"/>
        <v>147.99982654263829</v>
      </c>
      <c r="L51" s="9">
        <f t="shared" si="12"/>
        <v>51686.410509999987</v>
      </c>
      <c r="M51" s="27">
        <v>107680.41102</v>
      </c>
      <c r="N51" s="27">
        <v>138897.9</v>
      </c>
      <c r="O51" s="9">
        <f t="shared" si="44"/>
        <v>92.475299600532622</v>
      </c>
      <c r="P51" s="9">
        <f t="shared" si="39"/>
        <v>-11302.100000000006</v>
      </c>
      <c r="Q51" s="9">
        <f t="shared" si="4"/>
        <v>128.99087093399172</v>
      </c>
      <c r="R51" s="9">
        <f t="shared" si="5"/>
        <v>31217.488979999995</v>
      </c>
    </row>
    <row r="52" spans="1:18" ht="77.25" customHeight="1" x14ac:dyDescent="0.25">
      <c r="A52" s="25" t="s">
        <v>169</v>
      </c>
      <c r="B52" s="34" t="s">
        <v>168</v>
      </c>
      <c r="C52" s="27">
        <f>SUM(C53:C54)</f>
        <v>6384</v>
      </c>
      <c r="D52" s="27">
        <f>SUM(D53:D54)</f>
        <v>7879.7879400000002</v>
      </c>
      <c r="E52" s="27">
        <f t="shared" ref="E52:F52" si="45">SUM(E53:E54)</f>
        <v>9114.4045100000003</v>
      </c>
      <c r="F52" s="80">
        <f t="shared" si="45"/>
        <v>7471.2687100000003</v>
      </c>
      <c r="G52" s="9">
        <f t="shared" si="7"/>
        <v>142.76949420426067</v>
      </c>
      <c r="H52" s="9">
        <f t="shared" si="8"/>
        <v>2730.4045100000003</v>
      </c>
      <c r="I52" s="9">
        <f t="shared" si="9"/>
        <v>115.66814461760757</v>
      </c>
      <c r="J52" s="9">
        <f t="shared" si="10"/>
        <v>1234.6165700000001</v>
      </c>
      <c r="K52" s="9">
        <f t="shared" si="11"/>
        <v>121.99272792585718</v>
      </c>
      <c r="L52" s="9">
        <f t="shared" si="12"/>
        <v>1643.1358</v>
      </c>
      <c r="M52" s="27">
        <f t="shared" ref="M52" si="46">SUM(M53:M54)</f>
        <v>7471.2687100000003</v>
      </c>
      <c r="N52" s="27">
        <f t="shared" ref="N52" si="47">SUM(N53:N54)</f>
        <v>6384</v>
      </c>
      <c r="O52" s="9">
        <f t="shared" si="44"/>
        <v>81.017408699452901</v>
      </c>
      <c r="P52" s="9">
        <f t="shared" si="39"/>
        <v>-1495.7879400000002</v>
      </c>
      <c r="Q52" s="9">
        <f t="shared" si="4"/>
        <v>85.447334954708111</v>
      </c>
      <c r="R52" s="9">
        <f t="shared" si="5"/>
        <v>-1087.2687100000003</v>
      </c>
    </row>
    <row r="53" spans="1:18" s="4" customFormat="1" ht="83.25" hidden="1" customHeight="1" x14ac:dyDescent="0.25">
      <c r="A53" s="98" t="s">
        <v>302</v>
      </c>
      <c r="B53" s="29" t="s">
        <v>168</v>
      </c>
      <c r="C53" s="30">
        <v>6384</v>
      </c>
      <c r="D53" s="30">
        <v>7719.3</v>
      </c>
      <c r="E53" s="30">
        <v>8937.5763900000002</v>
      </c>
      <c r="F53" s="81">
        <v>7376.8393900000001</v>
      </c>
      <c r="G53" s="10">
        <f t="shared" si="7"/>
        <v>139.99963016917295</v>
      </c>
      <c r="H53" s="10">
        <f t="shared" si="8"/>
        <v>2553.5763900000002</v>
      </c>
      <c r="I53" s="10">
        <f t="shared" si="9"/>
        <v>115.78221328358789</v>
      </c>
      <c r="J53" s="10">
        <f t="shared" si="10"/>
        <v>1218.27639</v>
      </c>
      <c r="K53" s="10">
        <f t="shared" si="11"/>
        <v>121.15725878640826</v>
      </c>
      <c r="L53" s="10">
        <f t="shared" si="12"/>
        <v>1560.7370000000001</v>
      </c>
      <c r="M53" s="30">
        <v>7376.8393900000001</v>
      </c>
      <c r="N53" s="30">
        <v>6384</v>
      </c>
      <c r="O53" s="10">
        <f t="shared" si="44"/>
        <v>82.701799385954686</v>
      </c>
      <c r="P53" s="10">
        <f t="shared" si="39"/>
        <v>-1335.3000000000002</v>
      </c>
      <c r="Q53" s="10">
        <f t="shared" si="4"/>
        <v>86.541127744411966</v>
      </c>
      <c r="R53" s="10">
        <f t="shared" si="5"/>
        <v>-992.83939000000009</v>
      </c>
    </row>
    <row r="54" spans="1:18" s="4" customFormat="1" ht="96" hidden="1" customHeight="1" x14ac:dyDescent="0.25">
      <c r="A54" s="98" t="s">
        <v>303</v>
      </c>
      <c r="B54" s="29" t="s">
        <v>301</v>
      </c>
      <c r="C54" s="30"/>
      <c r="D54" s="30">
        <v>160.48794000000001</v>
      </c>
      <c r="E54" s="30">
        <v>176.82812000000001</v>
      </c>
      <c r="F54" s="81">
        <v>94.429320000000004</v>
      </c>
      <c r="G54" s="10" t="e">
        <f t="shared" si="7"/>
        <v>#DIV/0!</v>
      </c>
      <c r="H54" s="10">
        <f t="shared" si="8"/>
        <v>176.82812000000001</v>
      </c>
      <c r="I54" s="10">
        <f t="shared" si="9"/>
        <v>110.18156255230144</v>
      </c>
      <c r="J54" s="10">
        <f t="shared" si="10"/>
        <v>16.340180000000004</v>
      </c>
      <c r="K54" s="10">
        <f t="shared" si="11"/>
        <v>187.25976211625797</v>
      </c>
      <c r="L54" s="10">
        <f t="shared" si="12"/>
        <v>82.398800000000008</v>
      </c>
      <c r="M54" s="30">
        <v>94.429320000000004</v>
      </c>
      <c r="N54" s="30"/>
      <c r="O54" s="10">
        <f t="shared" si="44"/>
        <v>0</v>
      </c>
      <c r="P54" s="10">
        <f t="shared" si="39"/>
        <v>-160.48794000000001</v>
      </c>
      <c r="Q54" s="10">
        <f t="shared" si="4"/>
        <v>0</v>
      </c>
      <c r="R54" s="10">
        <f t="shared" si="5"/>
        <v>-94.429320000000004</v>
      </c>
    </row>
    <row r="55" spans="1:18" ht="63.75" customHeight="1" x14ac:dyDescent="0.25">
      <c r="A55" s="25" t="s">
        <v>167</v>
      </c>
      <c r="B55" s="34" t="s">
        <v>166</v>
      </c>
      <c r="C55" s="27">
        <v>1790.7</v>
      </c>
      <c r="D55" s="27">
        <f>SUM(D56:D59)</f>
        <v>1866.00828</v>
      </c>
      <c r="E55" s="27">
        <f>SUM(E56:E59)</f>
        <v>2041.1762900000001</v>
      </c>
      <c r="F55" s="80">
        <v>1672.04673</v>
      </c>
      <c r="G55" s="9">
        <f t="shared" si="7"/>
        <v>113.98761880828727</v>
      </c>
      <c r="H55" s="9">
        <f t="shared" si="8"/>
        <v>250.47629000000006</v>
      </c>
      <c r="I55" s="9">
        <f t="shared" si="9"/>
        <v>109.38731150753523</v>
      </c>
      <c r="J55" s="9">
        <f t="shared" si="10"/>
        <v>175.16801000000009</v>
      </c>
      <c r="K55" s="9">
        <f t="shared" si="11"/>
        <v>122.07650978749858</v>
      </c>
      <c r="L55" s="9">
        <f t="shared" si="12"/>
        <v>369.12956000000008</v>
      </c>
      <c r="M55" s="27">
        <v>1672.04673</v>
      </c>
      <c r="N55" s="27">
        <v>1888.2</v>
      </c>
      <c r="O55" s="9">
        <f t="shared" si="44"/>
        <v>101.18926160391956</v>
      </c>
      <c r="P55" s="9">
        <f t="shared" si="39"/>
        <v>22.191720000000032</v>
      </c>
      <c r="Q55" s="9">
        <f t="shared" si="4"/>
        <v>112.92746584899574</v>
      </c>
      <c r="R55" s="9">
        <f t="shared" si="5"/>
        <v>216.15327000000002</v>
      </c>
    </row>
    <row r="56" spans="1:18" s="4" customFormat="1" ht="77.25" hidden="1" customHeight="1" x14ac:dyDescent="0.25">
      <c r="A56" s="98" t="s">
        <v>167</v>
      </c>
      <c r="B56" s="29" t="s">
        <v>433</v>
      </c>
      <c r="C56" s="30"/>
      <c r="D56" s="30"/>
      <c r="E56" s="30"/>
      <c r="F56" s="81"/>
      <c r="G56" s="10"/>
      <c r="H56" s="10"/>
      <c r="I56" s="9" t="e">
        <f t="shared" ref="I56:I59" si="48">E56/D56*100</f>
        <v>#DIV/0!</v>
      </c>
      <c r="J56" s="9">
        <f t="shared" ref="J56:J59" si="49">E56-D56</f>
        <v>0</v>
      </c>
      <c r="K56" s="9" t="e">
        <f t="shared" ref="K56:K59" si="50">E56/F56*100</f>
        <v>#DIV/0!</v>
      </c>
      <c r="L56" s="9">
        <f t="shared" ref="L56:L59" si="51">E56-F56</f>
        <v>0</v>
      </c>
      <c r="M56" s="30"/>
      <c r="N56" s="30"/>
      <c r="O56" s="9" t="e">
        <f t="shared" ref="O56:O59" si="52">N56/D56*100</f>
        <v>#DIV/0!</v>
      </c>
      <c r="P56" s="9">
        <f t="shared" ref="P56:P59" si="53">N56-D56</f>
        <v>0</v>
      </c>
      <c r="Q56" s="9" t="e">
        <f t="shared" ref="Q56:Q59" si="54">N56/M56*100</f>
        <v>#DIV/0!</v>
      </c>
      <c r="R56" s="9">
        <f t="shared" ref="R56:R59" si="55">N56-M56</f>
        <v>0</v>
      </c>
    </row>
    <row r="57" spans="1:18" s="4" customFormat="1" ht="77.25" hidden="1" customHeight="1" x14ac:dyDescent="0.25">
      <c r="A57" s="98" t="s">
        <v>434</v>
      </c>
      <c r="B57" s="29" t="s">
        <v>433</v>
      </c>
      <c r="C57" s="30"/>
      <c r="D57" s="30"/>
      <c r="E57" s="30"/>
      <c r="F57" s="81"/>
      <c r="G57" s="10"/>
      <c r="H57" s="10"/>
      <c r="I57" s="9" t="e">
        <f t="shared" si="48"/>
        <v>#DIV/0!</v>
      </c>
      <c r="J57" s="9">
        <f t="shared" si="49"/>
        <v>0</v>
      </c>
      <c r="K57" s="9" t="e">
        <f t="shared" si="50"/>
        <v>#DIV/0!</v>
      </c>
      <c r="L57" s="9">
        <f t="shared" si="51"/>
        <v>0</v>
      </c>
      <c r="M57" s="30"/>
      <c r="N57" s="30"/>
      <c r="O57" s="9" t="e">
        <f t="shared" si="52"/>
        <v>#DIV/0!</v>
      </c>
      <c r="P57" s="9">
        <f t="shared" si="53"/>
        <v>0</v>
      </c>
      <c r="Q57" s="9" t="e">
        <f t="shared" si="54"/>
        <v>#DIV/0!</v>
      </c>
      <c r="R57" s="9">
        <f t="shared" si="55"/>
        <v>0</v>
      </c>
    </row>
    <row r="58" spans="1:18" s="4" customFormat="1" ht="77.25" hidden="1" customHeight="1" x14ac:dyDescent="0.25">
      <c r="A58" s="98" t="s">
        <v>435</v>
      </c>
      <c r="B58" s="29" t="s">
        <v>436</v>
      </c>
      <c r="C58" s="69"/>
      <c r="D58" s="69">
        <v>1301.4098899999999</v>
      </c>
      <c r="E58" s="69">
        <v>1488.1908000000001</v>
      </c>
      <c r="F58" s="82"/>
      <c r="G58" s="70"/>
      <c r="H58" s="70"/>
      <c r="I58" s="9">
        <f t="shared" si="48"/>
        <v>114.35219690853896</v>
      </c>
      <c r="J58" s="9">
        <f t="shared" si="49"/>
        <v>186.78091000000018</v>
      </c>
      <c r="K58" s="9" t="e">
        <f t="shared" si="50"/>
        <v>#DIV/0!</v>
      </c>
      <c r="L58" s="9">
        <f t="shared" si="51"/>
        <v>1488.1908000000001</v>
      </c>
      <c r="M58" s="69"/>
      <c r="N58" s="69"/>
      <c r="O58" s="9">
        <f t="shared" si="52"/>
        <v>0</v>
      </c>
      <c r="P58" s="9">
        <f t="shared" si="53"/>
        <v>-1301.4098899999999</v>
      </c>
      <c r="Q58" s="9" t="e">
        <f t="shared" si="54"/>
        <v>#DIV/0!</v>
      </c>
      <c r="R58" s="9">
        <f t="shared" si="55"/>
        <v>0</v>
      </c>
    </row>
    <row r="59" spans="1:18" s="4" customFormat="1" ht="78" hidden="1" customHeight="1" x14ac:dyDescent="0.25">
      <c r="A59" s="98" t="s">
        <v>437</v>
      </c>
      <c r="B59" s="29" t="s">
        <v>438</v>
      </c>
      <c r="C59" s="30"/>
      <c r="D59" s="30">
        <v>564.59838999999999</v>
      </c>
      <c r="E59" s="30">
        <v>552.98549000000003</v>
      </c>
      <c r="F59" s="81"/>
      <c r="G59" s="10"/>
      <c r="H59" s="10"/>
      <c r="I59" s="9">
        <f t="shared" si="48"/>
        <v>97.943157436208779</v>
      </c>
      <c r="J59" s="9">
        <f t="shared" si="49"/>
        <v>-11.612899999999968</v>
      </c>
      <c r="K59" s="9" t="e">
        <f t="shared" si="50"/>
        <v>#DIV/0!</v>
      </c>
      <c r="L59" s="9">
        <f t="shared" si="51"/>
        <v>552.98549000000003</v>
      </c>
      <c r="M59" s="30"/>
      <c r="N59" s="30"/>
      <c r="O59" s="9">
        <f t="shared" si="52"/>
        <v>0</v>
      </c>
      <c r="P59" s="9">
        <f t="shared" si="53"/>
        <v>-564.59838999999999</v>
      </c>
      <c r="Q59" s="9" t="e">
        <f t="shared" si="54"/>
        <v>#DIV/0!</v>
      </c>
      <c r="R59" s="9">
        <f t="shared" si="55"/>
        <v>0</v>
      </c>
    </row>
    <row r="60" spans="1:18" ht="36" customHeight="1" x14ac:dyDescent="0.25">
      <c r="A60" s="35" t="s">
        <v>165</v>
      </c>
      <c r="B60" s="34" t="s">
        <v>164</v>
      </c>
      <c r="C60" s="27">
        <v>3311.9</v>
      </c>
      <c r="D60" s="27">
        <v>2943.3538600000002</v>
      </c>
      <c r="E60" s="27">
        <v>2943.3538600000002</v>
      </c>
      <c r="F60" s="80">
        <v>2630.1582800000001</v>
      </c>
      <c r="G60" s="9">
        <f t="shared" si="7"/>
        <v>88.872063166158398</v>
      </c>
      <c r="H60" s="9">
        <f t="shared" si="8"/>
        <v>-368.54613999999992</v>
      </c>
      <c r="I60" s="9">
        <f t="shared" si="9"/>
        <v>100</v>
      </c>
      <c r="J60" s="9">
        <f t="shared" si="10"/>
        <v>0</v>
      </c>
      <c r="K60" s="9">
        <f t="shared" si="11"/>
        <v>111.90786054138155</v>
      </c>
      <c r="L60" s="9">
        <f t="shared" si="12"/>
        <v>313.19558000000006</v>
      </c>
      <c r="M60" s="27">
        <v>2630.1582800000001</v>
      </c>
      <c r="N60" s="27">
        <v>2942.7</v>
      </c>
      <c r="O60" s="9">
        <f t="shared" si="44"/>
        <v>99.977785205887542</v>
      </c>
      <c r="P60" s="9">
        <f t="shared" si="39"/>
        <v>-0.65386000000034983</v>
      </c>
      <c r="Q60" s="9">
        <f t="shared" si="4"/>
        <v>111.88300044056663</v>
      </c>
      <c r="R60" s="9">
        <f t="shared" si="5"/>
        <v>312.54171999999971</v>
      </c>
    </row>
    <row r="61" spans="1:18" ht="92.25" customHeight="1" x14ac:dyDescent="0.25">
      <c r="A61" s="35" t="s">
        <v>163</v>
      </c>
      <c r="B61" s="34" t="s">
        <v>162</v>
      </c>
      <c r="C61" s="27"/>
      <c r="D61" s="27">
        <v>42.602539999999998</v>
      </c>
      <c r="E61" s="27">
        <v>42.832990000000002</v>
      </c>
      <c r="F61" s="80">
        <v>257.15564000000001</v>
      </c>
      <c r="G61" s="9" t="e">
        <f t="shared" si="7"/>
        <v>#DIV/0!</v>
      </c>
      <c r="H61" s="9">
        <f t="shared" si="8"/>
        <v>42.832990000000002</v>
      </c>
      <c r="I61" s="9">
        <f t="shared" si="9"/>
        <v>100.54093018866952</v>
      </c>
      <c r="J61" s="9">
        <f t="shared" si="10"/>
        <v>0.23045000000000471</v>
      </c>
      <c r="K61" s="9">
        <f t="shared" si="11"/>
        <v>16.656445878457109</v>
      </c>
      <c r="L61" s="9">
        <f t="shared" si="12"/>
        <v>-214.32265000000001</v>
      </c>
      <c r="M61" s="27">
        <v>257.15564000000001</v>
      </c>
      <c r="N61" s="27">
        <v>12</v>
      </c>
      <c r="O61" s="9"/>
      <c r="P61" s="9">
        <f t="shared" si="39"/>
        <v>-30.602539999999998</v>
      </c>
      <c r="Q61" s="9">
        <f t="shared" si="4"/>
        <v>4.6664346930131497</v>
      </c>
      <c r="R61" s="9">
        <f t="shared" si="5"/>
        <v>-245.15564000000001</v>
      </c>
    </row>
    <row r="62" spans="1:18" ht="48" customHeight="1" x14ac:dyDescent="0.25">
      <c r="A62" s="25" t="s">
        <v>161</v>
      </c>
      <c r="B62" s="26" t="s">
        <v>160</v>
      </c>
      <c r="C62" s="27"/>
      <c r="D62" s="27">
        <v>1799.0930000000001</v>
      </c>
      <c r="E62" s="27">
        <v>1799.0930000000001</v>
      </c>
      <c r="F62" s="80">
        <v>140.18</v>
      </c>
      <c r="G62" s="9" t="e">
        <f t="shared" si="7"/>
        <v>#DIV/0!</v>
      </c>
      <c r="H62" s="9">
        <f t="shared" si="8"/>
        <v>1799.0930000000001</v>
      </c>
      <c r="I62" s="9">
        <f t="shared" si="9"/>
        <v>100</v>
      </c>
      <c r="J62" s="9">
        <f t="shared" si="10"/>
        <v>0</v>
      </c>
      <c r="K62" s="9">
        <f t="shared" si="11"/>
        <v>1283.4163218718791</v>
      </c>
      <c r="L62" s="9">
        <f t="shared" si="12"/>
        <v>1658.913</v>
      </c>
      <c r="M62" s="27">
        <v>140.18</v>
      </c>
      <c r="N62" s="27">
        <v>1756.3</v>
      </c>
      <c r="O62" s="9"/>
      <c r="P62" s="9">
        <f t="shared" si="39"/>
        <v>-42.79300000000012</v>
      </c>
      <c r="Q62" s="9">
        <f t="shared" si="4"/>
        <v>1252.8891425310314</v>
      </c>
      <c r="R62" s="9">
        <f t="shared" si="5"/>
        <v>1616.12</v>
      </c>
    </row>
    <row r="63" spans="1:18" ht="78" customHeight="1" x14ac:dyDescent="0.25">
      <c r="A63" s="25" t="s">
        <v>158</v>
      </c>
      <c r="B63" s="26" t="s">
        <v>159</v>
      </c>
      <c r="C63" s="27">
        <f>SUM(C64:C66)</f>
        <v>21500</v>
      </c>
      <c r="D63" s="27">
        <f>SUM(D64:D66)</f>
        <v>18068.12846</v>
      </c>
      <c r="E63" s="27">
        <f>SUM(E64:E66)</f>
        <v>20584.625019999999</v>
      </c>
      <c r="F63" s="80">
        <f>SUM(F64:F66)</f>
        <v>22304.864460000001</v>
      </c>
      <c r="G63" s="9">
        <f t="shared" si="7"/>
        <v>95.742441953488367</v>
      </c>
      <c r="H63" s="9">
        <f t="shared" si="8"/>
        <v>-915.37498000000051</v>
      </c>
      <c r="I63" s="9">
        <f t="shared" si="9"/>
        <v>113.92782083418949</v>
      </c>
      <c r="J63" s="9">
        <f t="shared" si="10"/>
        <v>2516.4965599999996</v>
      </c>
      <c r="K63" s="9">
        <f t="shared" si="11"/>
        <v>92.287604154309207</v>
      </c>
      <c r="L63" s="9">
        <f t="shared" si="12"/>
        <v>-1720.2394400000012</v>
      </c>
      <c r="M63" s="27">
        <f>SUM(M64:M66)</f>
        <v>22304.864460000001</v>
      </c>
      <c r="N63" s="27">
        <f>SUM(N64:N66)</f>
        <v>21378.799999999999</v>
      </c>
      <c r="O63" s="9">
        <f t="shared" ref="O63:O119" si="56">N63/D63*100</f>
        <v>118.32326766620741</v>
      </c>
      <c r="P63" s="9">
        <f t="shared" si="39"/>
        <v>3310.6715399999994</v>
      </c>
      <c r="Q63" s="9">
        <f t="shared" si="4"/>
        <v>95.848150246952883</v>
      </c>
      <c r="R63" s="9">
        <f t="shared" si="5"/>
        <v>-926.06446000000142</v>
      </c>
    </row>
    <row r="64" spans="1:18" s="4" customFormat="1" ht="34.5" customHeight="1" x14ac:dyDescent="0.25">
      <c r="A64" s="28" t="s">
        <v>289</v>
      </c>
      <c r="B64" s="29" t="s">
        <v>157</v>
      </c>
      <c r="C64" s="30">
        <v>21500</v>
      </c>
      <c r="D64" s="30">
        <v>17800</v>
      </c>
      <c r="E64" s="30">
        <v>17982.61146</v>
      </c>
      <c r="F64" s="81">
        <v>22113.105149999999</v>
      </c>
      <c r="G64" s="10">
        <f t="shared" si="7"/>
        <v>83.640053302325583</v>
      </c>
      <c r="H64" s="10">
        <f t="shared" si="8"/>
        <v>-3517.3885399999999</v>
      </c>
      <c r="I64" s="10">
        <f t="shared" si="9"/>
        <v>101.02590707865168</v>
      </c>
      <c r="J64" s="10">
        <f t="shared" si="10"/>
        <v>182.61146000000008</v>
      </c>
      <c r="K64" s="10">
        <f t="shared" si="11"/>
        <v>81.321059787933038</v>
      </c>
      <c r="L64" s="10">
        <f t="shared" si="12"/>
        <v>-4130.4936899999993</v>
      </c>
      <c r="M64" s="30">
        <v>22113.105149999999</v>
      </c>
      <c r="N64" s="30">
        <v>21325</v>
      </c>
      <c r="O64" s="10">
        <f t="shared" si="56"/>
        <v>119.80337078651687</v>
      </c>
      <c r="P64" s="10">
        <f t="shared" si="39"/>
        <v>3525</v>
      </c>
      <c r="Q64" s="10">
        <f t="shared" si="4"/>
        <v>96.436026760357535</v>
      </c>
      <c r="R64" s="10">
        <f t="shared" si="5"/>
        <v>-788.10514999999941</v>
      </c>
    </row>
    <row r="65" spans="1:18" s="4" customFormat="1" ht="63" customHeight="1" x14ac:dyDescent="0.25">
      <c r="A65" s="28" t="s">
        <v>156</v>
      </c>
      <c r="B65" s="29" t="s">
        <v>155</v>
      </c>
      <c r="C65" s="30"/>
      <c r="D65" s="30">
        <v>77.941329999999994</v>
      </c>
      <c r="E65" s="30">
        <v>2212.4231599999998</v>
      </c>
      <c r="F65" s="81">
        <v>68.874089999999995</v>
      </c>
      <c r="G65" s="10" t="e">
        <f t="shared" si="7"/>
        <v>#DIV/0!</v>
      </c>
      <c r="H65" s="10">
        <f t="shared" si="8"/>
        <v>2212.4231599999998</v>
      </c>
      <c r="I65" s="109" t="s">
        <v>465</v>
      </c>
      <c r="J65" s="10">
        <f t="shared" si="10"/>
        <v>2134.4818299999997</v>
      </c>
      <c r="K65" s="10">
        <f t="shared" si="11"/>
        <v>3212.2720750285048</v>
      </c>
      <c r="L65" s="10">
        <f t="shared" si="12"/>
        <v>2143.54907</v>
      </c>
      <c r="M65" s="30">
        <v>68.874089999999995</v>
      </c>
      <c r="N65" s="30">
        <v>53.8</v>
      </c>
      <c r="O65" s="10">
        <f t="shared" si="56"/>
        <v>69.026279125593575</v>
      </c>
      <c r="P65" s="10">
        <f t="shared" si="39"/>
        <v>-24.141329999999996</v>
      </c>
      <c r="Q65" s="10">
        <f t="shared" si="4"/>
        <v>78.113554748962926</v>
      </c>
      <c r="R65" s="10">
        <f t="shared" si="5"/>
        <v>-15.074089999999998</v>
      </c>
    </row>
    <row r="66" spans="1:18" s="4" customFormat="1" ht="66.75" customHeight="1" x14ac:dyDescent="0.25">
      <c r="A66" s="28" t="s">
        <v>290</v>
      </c>
      <c r="B66" s="29" t="s">
        <v>291</v>
      </c>
      <c r="C66" s="30"/>
      <c r="D66" s="30">
        <v>190.18713</v>
      </c>
      <c r="E66" s="30">
        <v>389.59039999999999</v>
      </c>
      <c r="F66" s="81">
        <v>122.88522</v>
      </c>
      <c r="G66" s="10" t="e">
        <f t="shared" si="7"/>
        <v>#DIV/0!</v>
      </c>
      <c r="H66" s="10">
        <f t="shared" si="8"/>
        <v>389.59039999999999</v>
      </c>
      <c r="I66" s="10">
        <f t="shared" si="9"/>
        <v>204.84582737012749</v>
      </c>
      <c r="J66" s="10">
        <f t="shared" si="10"/>
        <v>199.40326999999999</v>
      </c>
      <c r="K66" s="10">
        <f t="shared" si="11"/>
        <v>317.03601132829482</v>
      </c>
      <c r="L66" s="10">
        <f t="shared" si="12"/>
        <v>266.70517999999998</v>
      </c>
      <c r="M66" s="30">
        <v>122.88522</v>
      </c>
      <c r="N66" s="30">
        <v>0</v>
      </c>
      <c r="O66" s="10">
        <f t="shared" si="56"/>
        <v>0</v>
      </c>
      <c r="P66" s="10">
        <f t="shared" si="39"/>
        <v>-190.18713</v>
      </c>
      <c r="Q66" s="10">
        <f t="shared" si="4"/>
        <v>0</v>
      </c>
      <c r="R66" s="10">
        <f t="shared" si="5"/>
        <v>-122.88522</v>
      </c>
    </row>
    <row r="67" spans="1:18" ht="94.5" customHeight="1" x14ac:dyDescent="0.25">
      <c r="A67" s="25" t="s">
        <v>154</v>
      </c>
      <c r="B67" s="26" t="s">
        <v>153</v>
      </c>
      <c r="C67" s="27">
        <f t="shared" ref="C67" si="57">SUM(C68:C69)</f>
        <v>11944.714889999999</v>
      </c>
      <c r="D67" s="27">
        <f t="shared" ref="D67:F67" si="58">SUM(D68:D69)</f>
        <v>15538.25836</v>
      </c>
      <c r="E67" s="27">
        <f t="shared" si="58"/>
        <v>15397.909370000001</v>
      </c>
      <c r="F67" s="80">
        <f t="shared" si="58"/>
        <v>5714.6878400000005</v>
      </c>
      <c r="G67" s="9">
        <f t="shared" si="7"/>
        <v>128.90981083936111</v>
      </c>
      <c r="H67" s="9">
        <f t="shared" si="8"/>
        <v>3453.1944800000019</v>
      </c>
      <c r="I67" s="9">
        <f t="shared" si="9"/>
        <v>99.096752115016329</v>
      </c>
      <c r="J67" s="9">
        <f t="shared" si="10"/>
        <v>-140.34898999999859</v>
      </c>
      <c r="K67" s="9">
        <f t="shared" si="11"/>
        <v>269.44445262997954</v>
      </c>
      <c r="L67" s="9">
        <f t="shared" si="12"/>
        <v>9683.2215300000007</v>
      </c>
      <c r="M67" s="27">
        <f t="shared" ref="M67" si="59">SUM(M68:M69)</f>
        <v>5714.6878400000005</v>
      </c>
      <c r="N67" s="27">
        <f t="shared" ref="N67" si="60">SUM(N68:N69)</f>
        <v>14769.4</v>
      </c>
      <c r="O67" s="9">
        <f t="shared" si="56"/>
        <v>95.05183694216808</v>
      </c>
      <c r="P67" s="9">
        <f t="shared" si="39"/>
        <v>-768.85836000000018</v>
      </c>
      <c r="Q67" s="9">
        <f t="shared" si="4"/>
        <v>258.44631261608856</v>
      </c>
      <c r="R67" s="9">
        <f t="shared" si="5"/>
        <v>9054.7121599999991</v>
      </c>
    </row>
    <row r="68" spans="1:18" s="4" customFormat="1" ht="48" customHeight="1" x14ac:dyDescent="0.25">
      <c r="A68" s="28" t="s">
        <v>152</v>
      </c>
      <c r="B68" s="29" t="s">
        <v>151</v>
      </c>
      <c r="C68" s="30">
        <v>10404.91489</v>
      </c>
      <c r="D68" s="30">
        <v>13585.008110000001</v>
      </c>
      <c r="E68" s="30">
        <v>13598.41337</v>
      </c>
      <c r="F68" s="81">
        <v>4613.9820600000003</v>
      </c>
      <c r="G68" s="10">
        <f t="shared" si="7"/>
        <v>130.69221145738751</v>
      </c>
      <c r="H68" s="10">
        <f t="shared" si="8"/>
        <v>3193.4984800000002</v>
      </c>
      <c r="I68" s="10">
        <f t="shared" si="9"/>
        <v>100.0986768641686</v>
      </c>
      <c r="J68" s="10">
        <f t="shared" si="10"/>
        <v>13.405259999999544</v>
      </c>
      <c r="K68" s="10">
        <f t="shared" si="11"/>
        <v>294.72185182271812</v>
      </c>
      <c r="L68" s="10">
        <f t="shared" si="12"/>
        <v>8984.4313099999999</v>
      </c>
      <c r="M68" s="30">
        <v>4613.9820600000003</v>
      </c>
      <c r="N68" s="30">
        <v>13229.6</v>
      </c>
      <c r="O68" s="10">
        <f t="shared" si="56"/>
        <v>97.38382114223117</v>
      </c>
      <c r="P68" s="10">
        <f t="shared" si="39"/>
        <v>-355.40811000000031</v>
      </c>
      <c r="Q68" s="10">
        <f t="shared" si="4"/>
        <v>286.72846638679823</v>
      </c>
      <c r="R68" s="10">
        <f t="shared" si="5"/>
        <v>8615.6179400000001</v>
      </c>
    </row>
    <row r="69" spans="1:18" s="4" customFormat="1" ht="45.75" customHeight="1" x14ac:dyDescent="0.25">
      <c r="A69" s="28" t="s">
        <v>150</v>
      </c>
      <c r="B69" s="29" t="s">
        <v>149</v>
      </c>
      <c r="C69" s="30">
        <v>1539.8</v>
      </c>
      <c r="D69" s="30">
        <v>1953.2502500000001</v>
      </c>
      <c r="E69" s="30">
        <v>1799.4960000000001</v>
      </c>
      <c r="F69" s="81">
        <v>1100.70578</v>
      </c>
      <c r="G69" s="10">
        <f t="shared" si="7"/>
        <v>116.86556695674764</v>
      </c>
      <c r="H69" s="10">
        <f t="shared" si="8"/>
        <v>259.69600000000014</v>
      </c>
      <c r="I69" s="10">
        <f t="shared" si="9"/>
        <v>92.128287197198617</v>
      </c>
      <c r="J69" s="10">
        <f t="shared" si="10"/>
        <v>-153.75424999999996</v>
      </c>
      <c r="K69" s="10">
        <f t="shared" si="11"/>
        <v>163.48565008898203</v>
      </c>
      <c r="L69" s="10">
        <f t="shared" si="12"/>
        <v>698.79022000000009</v>
      </c>
      <c r="M69" s="30">
        <v>1100.70578</v>
      </c>
      <c r="N69" s="30">
        <v>1539.8</v>
      </c>
      <c r="O69" s="10">
        <f t="shared" si="56"/>
        <v>78.832704616318367</v>
      </c>
      <c r="P69" s="10">
        <f t="shared" si="39"/>
        <v>-413.4502500000001</v>
      </c>
      <c r="Q69" s="10">
        <f t="shared" si="4"/>
        <v>139.8920608920578</v>
      </c>
      <c r="R69" s="10">
        <f t="shared" si="5"/>
        <v>439.09421999999995</v>
      </c>
    </row>
    <row r="70" spans="1:18" s="3" customFormat="1" ht="29.25" customHeight="1" x14ac:dyDescent="0.25">
      <c r="A70" s="23" t="s">
        <v>148</v>
      </c>
      <c r="B70" s="24" t="s">
        <v>147</v>
      </c>
      <c r="C70" s="22">
        <f t="shared" ref="C70:F70" si="61">C71</f>
        <v>1720.13014</v>
      </c>
      <c r="D70" s="22">
        <f t="shared" si="61"/>
        <v>1720.13014</v>
      </c>
      <c r="E70" s="22">
        <f t="shared" si="61"/>
        <v>4803.27099</v>
      </c>
      <c r="F70" s="79">
        <f t="shared" si="61"/>
        <v>4276.40726</v>
      </c>
      <c r="G70" s="6">
        <f t="shared" si="7"/>
        <v>279.23881329118507</v>
      </c>
      <c r="H70" s="6">
        <f t="shared" si="8"/>
        <v>3083.1408499999998</v>
      </c>
      <c r="I70" s="6">
        <f t="shared" si="9"/>
        <v>279.23881329118507</v>
      </c>
      <c r="J70" s="6">
        <f t="shared" si="10"/>
        <v>3083.1408499999998</v>
      </c>
      <c r="K70" s="6">
        <f t="shared" si="11"/>
        <v>112.32024215579506</v>
      </c>
      <c r="L70" s="6">
        <f t="shared" si="12"/>
        <v>526.86373000000003</v>
      </c>
      <c r="M70" s="22">
        <f t="shared" ref="M70" si="62">M71</f>
        <v>4276.40726</v>
      </c>
      <c r="N70" s="22">
        <f t="shared" ref="N70" si="63">N71</f>
        <v>4688.2</v>
      </c>
      <c r="O70" s="6">
        <f t="shared" si="56"/>
        <v>272.54914561290116</v>
      </c>
      <c r="P70" s="6">
        <f t="shared" si="39"/>
        <v>2968.0698599999996</v>
      </c>
      <c r="Q70" s="6">
        <f t="shared" si="4"/>
        <v>109.6294088697249</v>
      </c>
      <c r="R70" s="6">
        <f t="shared" si="5"/>
        <v>411.79273999999987</v>
      </c>
    </row>
    <row r="71" spans="1:18" ht="29.25" customHeight="1" x14ac:dyDescent="0.25">
      <c r="A71" s="25" t="s">
        <v>146</v>
      </c>
      <c r="B71" s="26" t="s">
        <v>145</v>
      </c>
      <c r="C71" s="27">
        <f>SUM(C72:C76)</f>
        <v>1720.13014</v>
      </c>
      <c r="D71" s="27">
        <f>SUM(D72:D76)</f>
        <v>1720.13014</v>
      </c>
      <c r="E71" s="27">
        <f>SUM(E72:E76)</f>
        <v>4803.27099</v>
      </c>
      <c r="F71" s="80">
        <f>SUM(F72:F76)</f>
        <v>4276.40726</v>
      </c>
      <c r="G71" s="9">
        <f t="shared" si="7"/>
        <v>279.23881329118507</v>
      </c>
      <c r="H71" s="9">
        <f t="shared" si="8"/>
        <v>3083.1408499999998</v>
      </c>
      <c r="I71" s="9">
        <f t="shared" si="9"/>
        <v>279.23881329118507</v>
      </c>
      <c r="J71" s="9">
        <f t="shared" si="10"/>
        <v>3083.1408499999998</v>
      </c>
      <c r="K71" s="9">
        <f t="shared" si="11"/>
        <v>112.32024215579506</v>
      </c>
      <c r="L71" s="9">
        <f t="shared" si="12"/>
        <v>526.86373000000003</v>
      </c>
      <c r="M71" s="27">
        <f>SUM(M72:M76)</f>
        <v>4276.40726</v>
      </c>
      <c r="N71" s="27">
        <f>SUM(N72:N76)</f>
        <v>4688.2</v>
      </c>
      <c r="O71" s="9">
        <f t="shared" si="56"/>
        <v>272.54914561290116</v>
      </c>
      <c r="P71" s="9">
        <f t="shared" si="39"/>
        <v>2968.0698599999996</v>
      </c>
      <c r="Q71" s="9">
        <f t="shared" si="4"/>
        <v>109.6294088697249</v>
      </c>
      <c r="R71" s="9">
        <f t="shared" si="5"/>
        <v>411.79273999999987</v>
      </c>
    </row>
    <row r="72" spans="1:18" s="4" customFormat="1" ht="32.25" hidden="1" customHeight="1" x14ac:dyDescent="0.25">
      <c r="A72" s="28" t="s">
        <v>144</v>
      </c>
      <c r="B72" s="29" t="s">
        <v>143</v>
      </c>
      <c r="C72" s="36">
        <v>519.77306999999996</v>
      </c>
      <c r="D72" s="36">
        <v>519.77306999999996</v>
      </c>
      <c r="E72" s="36">
        <v>1286.13651</v>
      </c>
      <c r="F72" s="84">
        <v>3122.2776699999999</v>
      </c>
      <c r="G72" s="11">
        <f t="shared" si="7"/>
        <v>247.44192884021484</v>
      </c>
      <c r="H72" s="11">
        <f t="shared" si="8"/>
        <v>766.36344000000008</v>
      </c>
      <c r="I72" s="11">
        <f t="shared" si="9"/>
        <v>247.44192884021484</v>
      </c>
      <c r="J72" s="11">
        <f t="shared" si="10"/>
        <v>766.36344000000008</v>
      </c>
      <c r="K72" s="11">
        <f t="shared" si="11"/>
        <v>41.192252769754461</v>
      </c>
      <c r="L72" s="11">
        <f t="shared" si="12"/>
        <v>-1836.1411599999999</v>
      </c>
      <c r="M72" s="36">
        <v>3122.2776699999999</v>
      </c>
      <c r="N72" s="36">
        <v>1205</v>
      </c>
      <c r="O72" s="11">
        <f t="shared" si="56"/>
        <v>231.83194158173683</v>
      </c>
      <c r="P72" s="11">
        <f t="shared" si="39"/>
        <v>685.22693000000004</v>
      </c>
      <c r="Q72" s="11">
        <f t="shared" si="4"/>
        <v>38.593620662828492</v>
      </c>
      <c r="R72" s="11">
        <f t="shared" si="5"/>
        <v>-1917.2776699999999</v>
      </c>
    </row>
    <row r="73" spans="1:18" s="4" customFormat="1" ht="32.25" hidden="1" customHeight="1" x14ac:dyDescent="0.25">
      <c r="A73" s="28" t="s">
        <v>142</v>
      </c>
      <c r="B73" s="29" t="s">
        <v>141</v>
      </c>
      <c r="C73" s="36">
        <v>1193.25666</v>
      </c>
      <c r="D73" s="36">
        <v>1193.25666</v>
      </c>
      <c r="E73" s="36">
        <v>3043.3701099999998</v>
      </c>
      <c r="F73" s="84">
        <v>157.40738999999999</v>
      </c>
      <c r="G73" s="11">
        <f t="shared" si="7"/>
        <v>255.04740195625638</v>
      </c>
      <c r="H73" s="11">
        <f t="shared" si="8"/>
        <v>1850.1134499999998</v>
      </c>
      <c r="I73" s="11">
        <f t="shared" si="9"/>
        <v>255.04740195625638</v>
      </c>
      <c r="J73" s="11">
        <f t="shared" si="10"/>
        <v>1850.1134499999998</v>
      </c>
      <c r="K73" s="11">
        <f t="shared" si="11"/>
        <v>1933.435342521085</v>
      </c>
      <c r="L73" s="11">
        <f t="shared" si="12"/>
        <v>2885.96272</v>
      </c>
      <c r="M73" s="36">
        <v>157.40738999999999</v>
      </c>
      <c r="N73" s="36">
        <v>3030</v>
      </c>
      <c r="O73" s="11">
        <f t="shared" si="56"/>
        <v>253.92692968501848</v>
      </c>
      <c r="P73" s="11">
        <f t="shared" si="39"/>
        <v>1836.74334</v>
      </c>
      <c r="Q73" s="11">
        <f t="shared" si="4"/>
        <v>1924.9413893464596</v>
      </c>
      <c r="R73" s="11">
        <f t="shared" si="5"/>
        <v>2872.5926100000001</v>
      </c>
    </row>
    <row r="74" spans="1:18" s="4" customFormat="1" ht="32.25" hidden="1" customHeight="1" x14ac:dyDescent="0.25">
      <c r="A74" s="28" t="s">
        <v>140</v>
      </c>
      <c r="B74" s="29" t="s">
        <v>139</v>
      </c>
      <c r="C74" s="36">
        <v>7.1004100000000001</v>
      </c>
      <c r="D74" s="36">
        <v>7.1004100000000001</v>
      </c>
      <c r="E74" s="36">
        <v>473.76436999999999</v>
      </c>
      <c r="F74" s="84">
        <v>993.10427000000004</v>
      </c>
      <c r="G74" s="11">
        <f t="shared" si="7"/>
        <v>6672.3523007826298</v>
      </c>
      <c r="H74" s="11">
        <f t="shared" si="8"/>
        <v>466.66395999999997</v>
      </c>
      <c r="I74" s="11">
        <f t="shared" si="9"/>
        <v>6672.3523007826298</v>
      </c>
      <c r="J74" s="11">
        <f t="shared" si="10"/>
        <v>466.66395999999997</v>
      </c>
      <c r="K74" s="11">
        <f t="shared" si="11"/>
        <v>47.705400561816127</v>
      </c>
      <c r="L74" s="11">
        <f t="shared" si="12"/>
        <v>-519.33990000000006</v>
      </c>
      <c r="M74" s="36">
        <v>993.10427000000004</v>
      </c>
      <c r="N74" s="36">
        <v>453.2</v>
      </c>
      <c r="O74" s="11">
        <f t="shared" si="56"/>
        <v>6382.7300113655401</v>
      </c>
      <c r="P74" s="11">
        <f t="shared" si="39"/>
        <v>446.09958999999998</v>
      </c>
      <c r="Q74" s="11">
        <f t="shared" si="4"/>
        <v>45.634684462689904</v>
      </c>
      <c r="R74" s="11">
        <f t="shared" si="5"/>
        <v>-539.90427</v>
      </c>
    </row>
    <row r="75" spans="1:18" s="4" customFormat="1" ht="24" hidden="1" customHeight="1" x14ac:dyDescent="0.25">
      <c r="A75" s="28" t="s">
        <v>138</v>
      </c>
      <c r="B75" s="29" t="s">
        <v>137</v>
      </c>
      <c r="C75" s="30"/>
      <c r="D75" s="30"/>
      <c r="E75" s="30"/>
      <c r="F75" s="81">
        <v>3.6178599999999999</v>
      </c>
      <c r="G75" s="10" t="e">
        <f t="shared" si="7"/>
        <v>#DIV/0!</v>
      </c>
      <c r="H75" s="10">
        <f t="shared" si="8"/>
        <v>0</v>
      </c>
      <c r="I75" s="10" t="e">
        <f t="shared" si="9"/>
        <v>#DIV/0!</v>
      </c>
      <c r="J75" s="10">
        <f t="shared" si="10"/>
        <v>0</v>
      </c>
      <c r="K75" s="10">
        <f t="shared" si="11"/>
        <v>0</v>
      </c>
      <c r="L75" s="10">
        <f t="shared" si="12"/>
        <v>-3.6178599999999999</v>
      </c>
      <c r="M75" s="30">
        <v>3.6178599999999999</v>
      </c>
      <c r="N75" s="30"/>
      <c r="O75" s="10" t="e">
        <f t="shared" si="56"/>
        <v>#DIV/0!</v>
      </c>
      <c r="P75" s="10">
        <f t="shared" ref="P75:P124" si="64">N75-D75</f>
        <v>0</v>
      </c>
      <c r="Q75" s="10">
        <f t="shared" si="4"/>
        <v>0</v>
      </c>
      <c r="R75" s="10">
        <f t="shared" si="5"/>
        <v>-3.6178599999999999</v>
      </c>
    </row>
    <row r="76" spans="1:18" s="4" customFormat="1" ht="52.5" hidden="1" customHeight="1" x14ac:dyDescent="0.25">
      <c r="A76" s="28" t="s">
        <v>252</v>
      </c>
      <c r="B76" s="29" t="s">
        <v>251</v>
      </c>
      <c r="C76" s="30"/>
      <c r="D76" s="30"/>
      <c r="E76" s="30"/>
      <c r="F76" s="81">
        <v>6.9999999999999994E-5</v>
      </c>
      <c r="G76" s="10" t="e">
        <f t="shared" si="7"/>
        <v>#DIV/0!</v>
      </c>
      <c r="H76" s="10">
        <f t="shared" si="8"/>
        <v>0</v>
      </c>
      <c r="I76" s="10" t="e">
        <f t="shared" si="9"/>
        <v>#DIV/0!</v>
      </c>
      <c r="J76" s="10">
        <f t="shared" si="10"/>
        <v>0</v>
      </c>
      <c r="K76" s="10">
        <f t="shared" si="11"/>
        <v>0</v>
      </c>
      <c r="L76" s="10">
        <f t="shared" si="12"/>
        <v>-6.9999999999999994E-5</v>
      </c>
      <c r="M76" s="30">
        <v>6.9999999999999994E-5</v>
      </c>
      <c r="N76" s="30"/>
      <c r="O76" s="10" t="e">
        <f t="shared" si="56"/>
        <v>#DIV/0!</v>
      </c>
      <c r="P76" s="10">
        <f t="shared" si="64"/>
        <v>0</v>
      </c>
      <c r="Q76" s="10">
        <f t="shared" ref="Q76:Q157" si="65">N76/M76*100</f>
        <v>0</v>
      </c>
      <c r="R76" s="10">
        <f t="shared" ref="R76:R157" si="66">N76-M76</f>
        <v>-6.9999999999999994E-5</v>
      </c>
    </row>
    <row r="77" spans="1:18" s="3" customFormat="1" ht="33.75" customHeight="1" x14ac:dyDescent="0.25">
      <c r="A77" s="23" t="s">
        <v>136</v>
      </c>
      <c r="B77" s="24" t="s">
        <v>135</v>
      </c>
      <c r="C77" s="22">
        <f t="shared" ref="C77" si="67">C78+C79+C90+C98</f>
        <v>163730.5</v>
      </c>
      <c r="D77" s="22">
        <f t="shared" ref="D77:F77" si="68">D78+D79+D90+D98</f>
        <v>380310.06805</v>
      </c>
      <c r="E77" s="22">
        <f>E78+E79+E90+E98</f>
        <v>392952.44529</v>
      </c>
      <c r="F77" s="79">
        <f t="shared" si="68"/>
        <v>172263.35762999998</v>
      </c>
      <c r="G77" s="6">
        <f t="shared" si="7"/>
        <v>239.9995390535056</v>
      </c>
      <c r="H77" s="6">
        <f t="shared" si="8"/>
        <v>229221.94529</v>
      </c>
      <c r="I77" s="6">
        <f t="shared" si="9"/>
        <v>103.32422891269286</v>
      </c>
      <c r="J77" s="6">
        <f t="shared" si="10"/>
        <v>12642.377240000002</v>
      </c>
      <c r="K77" s="6">
        <f t="shared" si="11"/>
        <v>228.11145138248867</v>
      </c>
      <c r="L77" s="6">
        <f t="shared" si="12"/>
        <v>220689.08766000002</v>
      </c>
      <c r="M77" s="22">
        <f t="shared" ref="M77" si="69">M78+M79+M90+M98</f>
        <v>172263.35762999998</v>
      </c>
      <c r="N77" s="22">
        <f t="shared" ref="N77" si="70">N78+N79+N90+N98</f>
        <v>381850.54413999995</v>
      </c>
      <c r="O77" s="6">
        <f t="shared" si="56"/>
        <v>100.4050579302038</v>
      </c>
      <c r="P77" s="6">
        <f t="shared" si="64"/>
        <v>1540.4760899999528</v>
      </c>
      <c r="Q77" s="6">
        <f t="shared" si="65"/>
        <v>221.66672552625317</v>
      </c>
      <c r="R77" s="6">
        <f t="shared" si="66"/>
        <v>209587.18650999997</v>
      </c>
    </row>
    <row r="78" spans="1:18" ht="52.5" hidden="1" customHeight="1" x14ac:dyDescent="0.25">
      <c r="A78" s="25" t="s">
        <v>134</v>
      </c>
      <c r="B78" s="26" t="s">
        <v>133</v>
      </c>
      <c r="C78" s="27"/>
      <c r="D78" s="27"/>
      <c r="E78" s="27"/>
      <c r="F78" s="80">
        <v>40.908000000000001</v>
      </c>
      <c r="G78" s="9" t="e">
        <f t="shared" ref="G78:G159" si="71">E78/C78*100</f>
        <v>#DIV/0!</v>
      </c>
      <c r="H78" s="9">
        <f t="shared" ref="H78:H159" si="72">E78-C78</f>
        <v>0</v>
      </c>
      <c r="I78" s="9"/>
      <c r="J78" s="9">
        <f t="shared" ref="J78:J159" si="73">E78-D78</f>
        <v>0</v>
      </c>
      <c r="K78" s="9">
        <f t="shared" ref="K78:K158" si="74">E78/F78*100</f>
        <v>0</v>
      </c>
      <c r="L78" s="9">
        <f t="shared" ref="L78:L159" si="75">E78-F78</f>
        <v>-40.908000000000001</v>
      </c>
      <c r="M78" s="27">
        <v>40.908000000000001</v>
      </c>
      <c r="N78" s="27">
        <v>0</v>
      </c>
      <c r="O78" s="9" t="e">
        <f t="shared" si="56"/>
        <v>#DIV/0!</v>
      </c>
      <c r="P78" s="9">
        <f t="shared" si="64"/>
        <v>0</v>
      </c>
      <c r="Q78" s="9">
        <f t="shared" si="65"/>
        <v>0</v>
      </c>
      <c r="R78" s="9">
        <f t="shared" si="66"/>
        <v>-40.908000000000001</v>
      </c>
    </row>
    <row r="79" spans="1:18" ht="36" customHeight="1" x14ac:dyDescent="0.25">
      <c r="A79" s="25" t="s">
        <v>131</v>
      </c>
      <c r="B79" s="26" t="s">
        <v>132</v>
      </c>
      <c r="C79" s="27">
        <f t="shared" ref="C79" si="76">SUM(C80:C89)</f>
        <v>5788.7</v>
      </c>
      <c r="D79" s="27">
        <f t="shared" ref="D79" si="77">SUM(D80:D89)</f>
        <v>8709.8419900000008</v>
      </c>
      <c r="E79" s="27">
        <f>SUM(E80:E89)</f>
        <v>8680.4080400000021</v>
      </c>
      <c r="F79" s="80">
        <f t="shared" ref="F79" si="78">SUM(F80:F89)</f>
        <v>7017.1690900000003</v>
      </c>
      <c r="G79" s="9">
        <f t="shared" si="71"/>
        <v>149.95436004629715</v>
      </c>
      <c r="H79" s="9">
        <f t="shared" si="72"/>
        <v>2891.7080400000023</v>
      </c>
      <c r="I79" s="9">
        <f t="shared" ref="I79:I159" si="79">E79/D79*100</f>
        <v>99.662061033554991</v>
      </c>
      <c r="J79" s="9">
        <f t="shared" si="73"/>
        <v>-29.433949999998731</v>
      </c>
      <c r="K79" s="9">
        <f t="shared" si="74"/>
        <v>123.70242085758262</v>
      </c>
      <c r="L79" s="9">
        <f t="shared" si="75"/>
        <v>1663.2389500000018</v>
      </c>
      <c r="M79" s="27">
        <f t="shared" ref="M79" si="80">SUM(M80:M89)</f>
        <v>7017.1690900000003</v>
      </c>
      <c r="N79" s="27">
        <f t="shared" ref="N79" si="81">SUM(N80:N89)</f>
        <v>5407.0999999999995</v>
      </c>
      <c r="O79" s="9">
        <f t="shared" si="56"/>
        <v>62.080345501193165</v>
      </c>
      <c r="P79" s="9">
        <f t="shared" si="64"/>
        <v>-3302.7419900000014</v>
      </c>
      <c r="Q79" s="9">
        <f t="shared" si="65"/>
        <v>77.055290112725487</v>
      </c>
      <c r="R79" s="9">
        <f t="shared" si="66"/>
        <v>-1610.0690900000009</v>
      </c>
    </row>
    <row r="80" spans="1:18" s="4" customFormat="1" ht="36.75" hidden="1" customHeight="1" x14ac:dyDescent="0.25">
      <c r="A80" s="28" t="s">
        <v>305</v>
      </c>
      <c r="B80" s="29" t="s">
        <v>407</v>
      </c>
      <c r="C80" s="30">
        <v>3788.7</v>
      </c>
      <c r="D80" s="30">
        <v>0</v>
      </c>
      <c r="E80" s="30">
        <v>0</v>
      </c>
      <c r="F80" s="81">
        <v>5219.9946400000008</v>
      </c>
      <c r="G80" s="10">
        <f t="shared" si="71"/>
        <v>0</v>
      </c>
      <c r="H80" s="10">
        <f t="shared" si="72"/>
        <v>-3788.7</v>
      </c>
      <c r="I80" s="10" t="e">
        <f t="shared" si="79"/>
        <v>#DIV/0!</v>
      </c>
      <c r="J80" s="10">
        <f t="shared" si="73"/>
        <v>0</v>
      </c>
      <c r="K80" s="10">
        <f t="shared" si="74"/>
        <v>0</v>
      </c>
      <c r="L80" s="10">
        <f t="shared" si="75"/>
        <v>-5219.9946400000008</v>
      </c>
      <c r="M80" s="30">
        <v>5219.9946400000008</v>
      </c>
      <c r="N80" s="30">
        <v>3788.7</v>
      </c>
      <c r="O80" s="10" t="e">
        <f t="shared" si="56"/>
        <v>#DIV/0!</v>
      </c>
      <c r="P80" s="10">
        <f t="shared" si="64"/>
        <v>3788.7</v>
      </c>
      <c r="Q80" s="10">
        <f t="shared" si="65"/>
        <v>72.580534297253593</v>
      </c>
      <c r="R80" s="10">
        <f t="shared" si="66"/>
        <v>-1431.294640000001</v>
      </c>
    </row>
    <row r="81" spans="1:18" s="4" customFormat="1" ht="63.75" hidden="1" customHeight="1" x14ac:dyDescent="0.25">
      <c r="A81" s="28" t="s">
        <v>306</v>
      </c>
      <c r="B81" s="29" t="s">
        <v>304</v>
      </c>
      <c r="C81" s="30">
        <v>2000</v>
      </c>
      <c r="D81" s="30">
        <v>2559.6170499999998</v>
      </c>
      <c r="E81" s="30">
        <v>2692.4678699999999</v>
      </c>
      <c r="F81" s="81">
        <v>1197.00577</v>
      </c>
      <c r="G81" s="10">
        <f t="shared" si="71"/>
        <v>134.62339349999999</v>
      </c>
      <c r="H81" s="10">
        <f t="shared" si="72"/>
        <v>692.46786999999995</v>
      </c>
      <c r="I81" s="10">
        <f t="shared" si="79"/>
        <v>105.19026156666678</v>
      </c>
      <c r="J81" s="10">
        <f t="shared" si="73"/>
        <v>132.85082000000011</v>
      </c>
      <c r="K81" s="10"/>
      <c r="L81" s="10">
        <f t="shared" si="75"/>
        <v>1495.4621</v>
      </c>
      <c r="M81" s="30">
        <v>1197.00577</v>
      </c>
      <c r="N81" s="30">
        <v>1025.2</v>
      </c>
      <c r="O81" s="10">
        <f t="shared" si="56"/>
        <v>40.05286650204178</v>
      </c>
      <c r="P81" s="10">
        <f t="shared" si="64"/>
        <v>-1534.4170499999998</v>
      </c>
      <c r="Q81" s="10">
        <f t="shared" si="65"/>
        <v>85.64703911159927</v>
      </c>
      <c r="R81" s="10">
        <f t="shared" si="66"/>
        <v>-171.80576999999994</v>
      </c>
    </row>
    <row r="82" spans="1:18" s="4" customFormat="1" ht="33" hidden="1" customHeight="1" x14ac:dyDescent="0.25">
      <c r="A82" s="28" t="s">
        <v>307</v>
      </c>
      <c r="B82" s="29" t="s">
        <v>308</v>
      </c>
      <c r="C82" s="30"/>
      <c r="D82" s="30">
        <v>593.16867999999999</v>
      </c>
      <c r="E82" s="30">
        <v>593.16867999999999</v>
      </c>
      <c r="F82" s="81">
        <v>593.16867999999999</v>
      </c>
      <c r="G82" s="10" t="e">
        <f t="shared" si="71"/>
        <v>#DIV/0!</v>
      </c>
      <c r="H82" s="10">
        <f t="shared" si="72"/>
        <v>593.16867999999999</v>
      </c>
      <c r="I82" s="10">
        <f t="shared" si="79"/>
        <v>100</v>
      </c>
      <c r="J82" s="10">
        <f t="shared" si="73"/>
        <v>0</v>
      </c>
      <c r="K82" s="10">
        <f t="shared" si="74"/>
        <v>100</v>
      </c>
      <c r="L82" s="10">
        <f t="shared" si="75"/>
        <v>0</v>
      </c>
      <c r="M82" s="30">
        <v>593.16867999999999</v>
      </c>
      <c r="N82" s="30">
        <v>593.20000000000005</v>
      </c>
      <c r="O82" s="10">
        <f t="shared" si="56"/>
        <v>100.00528011694752</v>
      </c>
      <c r="P82" s="10">
        <f t="shared" si="64"/>
        <v>3.1320000000050641E-2</v>
      </c>
      <c r="Q82" s="10">
        <f t="shared" si="65"/>
        <v>100.00528011694752</v>
      </c>
      <c r="R82" s="10">
        <f t="shared" si="66"/>
        <v>3.1320000000050641E-2</v>
      </c>
    </row>
    <row r="83" spans="1:18" s="4" customFormat="1" ht="33" hidden="1" customHeight="1" x14ac:dyDescent="0.25">
      <c r="A83" s="28" t="s">
        <v>406</v>
      </c>
      <c r="B83" s="29" t="s">
        <v>449</v>
      </c>
      <c r="C83" s="69"/>
      <c r="D83" s="69"/>
      <c r="E83" s="69"/>
      <c r="F83" s="82"/>
      <c r="G83" s="70"/>
      <c r="H83" s="70"/>
      <c r="I83" s="10" t="e">
        <f t="shared" ref="I83:I88" si="82">E83/D83*100</f>
        <v>#DIV/0!</v>
      </c>
      <c r="J83" s="10">
        <f t="shared" ref="J83:J88" si="83">E83-D83</f>
        <v>0</v>
      </c>
      <c r="K83" s="10" t="e">
        <f t="shared" ref="K83:K88" si="84">E83/F83*100</f>
        <v>#DIV/0!</v>
      </c>
      <c r="L83" s="10">
        <f t="shared" ref="L83:L88" si="85">E83-F83</f>
        <v>0</v>
      </c>
      <c r="M83" s="69"/>
      <c r="N83" s="69"/>
      <c r="O83" s="10" t="e">
        <f t="shared" ref="O83:O88" si="86">N83/D83*100</f>
        <v>#DIV/0!</v>
      </c>
      <c r="P83" s="10">
        <f t="shared" ref="P83:P88" si="87">N83-D83</f>
        <v>0</v>
      </c>
      <c r="Q83" s="10" t="e">
        <f t="shared" ref="Q83:Q88" si="88">N83/M83*100</f>
        <v>#DIV/0!</v>
      </c>
      <c r="R83" s="10">
        <f t="shared" ref="R83:R88" si="89">N83-M83</f>
        <v>0</v>
      </c>
    </row>
    <row r="84" spans="1:18" s="4" customFormat="1" ht="33" hidden="1" customHeight="1" x14ac:dyDescent="0.25">
      <c r="A84" s="28" t="s">
        <v>406</v>
      </c>
      <c r="B84" s="29" t="s">
        <v>408</v>
      </c>
      <c r="C84" s="69"/>
      <c r="D84" s="69"/>
      <c r="E84" s="69"/>
      <c r="F84" s="82"/>
      <c r="G84" s="70"/>
      <c r="H84" s="70"/>
      <c r="I84" s="10" t="e">
        <f t="shared" si="82"/>
        <v>#DIV/0!</v>
      </c>
      <c r="J84" s="10">
        <f t="shared" si="83"/>
        <v>0</v>
      </c>
      <c r="K84" s="10" t="e">
        <f t="shared" si="84"/>
        <v>#DIV/0!</v>
      </c>
      <c r="L84" s="10">
        <f t="shared" si="85"/>
        <v>0</v>
      </c>
      <c r="M84" s="69"/>
      <c r="N84" s="69"/>
      <c r="O84" s="10" t="e">
        <f t="shared" si="86"/>
        <v>#DIV/0!</v>
      </c>
      <c r="P84" s="10">
        <f t="shared" si="87"/>
        <v>0</v>
      </c>
      <c r="Q84" s="10" t="e">
        <f t="shared" si="88"/>
        <v>#DIV/0!</v>
      </c>
      <c r="R84" s="10">
        <f t="shared" si="89"/>
        <v>0</v>
      </c>
    </row>
    <row r="85" spans="1:18" s="4" customFormat="1" ht="33" hidden="1" customHeight="1" x14ac:dyDescent="0.25">
      <c r="A85" s="28" t="s">
        <v>402</v>
      </c>
      <c r="B85" s="29" t="s">
        <v>409</v>
      </c>
      <c r="C85" s="69"/>
      <c r="D85" s="69">
        <v>5318.9726199999996</v>
      </c>
      <c r="E85" s="69">
        <v>5156.6878500000003</v>
      </c>
      <c r="F85" s="82"/>
      <c r="G85" s="70"/>
      <c r="H85" s="70"/>
      <c r="I85" s="10">
        <f t="shared" si="82"/>
        <v>96.948945189343732</v>
      </c>
      <c r="J85" s="10">
        <f t="shared" si="83"/>
        <v>-162.2847699999993</v>
      </c>
      <c r="K85" s="10" t="e">
        <f t="shared" si="84"/>
        <v>#DIV/0!</v>
      </c>
      <c r="L85" s="10">
        <f t="shared" si="85"/>
        <v>5156.6878500000003</v>
      </c>
      <c r="M85" s="69"/>
      <c r="N85" s="69"/>
      <c r="O85" s="10">
        <f t="shared" si="86"/>
        <v>0</v>
      </c>
      <c r="P85" s="10">
        <f t="shared" si="87"/>
        <v>-5318.9726199999996</v>
      </c>
      <c r="Q85" s="10" t="e">
        <f t="shared" si="88"/>
        <v>#DIV/0!</v>
      </c>
      <c r="R85" s="10">
        <f t="shared" si="89"/>
        <v>0</v>
      </c>
    </row>
    <row r="86" spans="1:18" s="4" customFormat="1" ht="33" hidden="1" customHeight="1" x14ac:dyDescent="0.25">
      <c r="A86" s="28" t="s">
        <v>403</v>
      </c>
      <c r="B86" s="29" t="s">
        <v>410</v>
      </c>
      <c r="C86" s="69"/>
      <c r="D86" s="69">
        <v>232.46350000000001</v>
      </c>
      <c r="E86" s="69">
        <v>232.46350000000001</v>
      </c>
      <c r="F86" s="82"/>
      <c r="G86" s="70"/>
      <c r="H86" s="70"/>
      <c r="I86" s="10">
        <f t="shared" si="82"/>
        <v>100</v>
      </c>
      <c r="J86" s="10">
        <f t="shared" si="83"/>
        <v>0</v>
      </c>
      <c r="K86" s="10" t="e">
        <f t="shared" si="84"/>
        <v>#DIV/0!</v>
      </c>
      <c r="L86" s="10">
        <f t="shared" si="85"/>
        <v>232.46350000000001</v>
      </c>
      <c r="M86" s="69"/>
      <c r="N86" s="69"/>
      <c r="O86" s="10">
        <f t="shared" si="86"/>
        <v>0</v>
      </c>
      <c r="P86" s="10">
        <f t="shared" si="87"/>
        <v>-232.46350000000001</v>
      </c>
      <c r="Q86" s="10" t="e">
        <f t="shared" si="88"/>
        <v>#DIV/0!</v>
      </c>
      <c r="R86" s="10">
        <f t="shared" si="89"/>
        <v>0</v>
      </c>
    </row>
    <row r="87" spans="1:18" s="4" customFormat="1" ht="33" hidden="1" customHeight="1" x14ac:dyDescent="0.25">
      <c r="A87" s="28" t="s">
        <v>404</v>
      </c>
      <c r="B87" s="29" t="s">
        <v>411</v>
      </c>
      <c r="C87" s="69"/>
      <c r="D87" s="69">
        <v>5.6201400000000001</v>
      </c>
      <c r="E87" s="69">
        <v>5.6201400000000001</v>
      </c>
      <c r="F87" s="82"/>
      <c r="G87" s="70"/>
      <c r="H87" s="70"/>
      <c r="I87" s="10">
        <f t="shared" si="82"/>
        <v>100</v>
      </c>
      <c r="J87" s="10">
        <f t="shared" si="83"/>
        <v>0</v>
      </c>
      <c r="K87" s="10" t="e">
        <f t="shared" si="84"/>
        <v>#DIV/0!</v>
      </c>
      <c r="L87" s="10">
        <f t="shared" si="85"/>
        <v>5.6201400000000001</v>
      </c>
      <c r="M87" s="69"/>
      <c r="N87" s="69"/>
      <c r="O87" s="10">
        <f t="shared" si="86"/>
        <v>0</v>
      </c>
      <c r="P87" s="10">
        <f t="shared" si="87"/>
        <v>-5.6201400000000001</v>
      </c>
      <c r="Q87" s="10" t="e">
        <f t="shared" si="88"/>
        <v>#DIV/0!</v>
      </c>
      <c r="R87" s="10">
        <f t="shared" si="89"/>
        <v>0</v>
      </c>
    </row>
    <row r="88" spans="1:18" s="4" customFormat="1" ht="33" hidden="1" customHeight="1" x14ac:dyDescent="0.25">
      <c r="A88" s="28" t="s">
        <v>405</v>
      </c>
      <c r="B88" s="29" t="s">
        <v>412</v>
      </c>
      <c r="C88" s="69"/>
      <c r="D88" s="69"/>
      <c r="E88" s="69"/>
      <c r="F88" s="82"/>
      <c r="G88" s="70"/>
      <c r="H88" s="70"/>
      <c r="I88" s="10" t="e">
        <f t="shared" si="82"/>
        <v>#DIV/0!</v>
      </c>
      <c r="J88" s="10">
        <f t="shared" si="83"/>
        <v>0</v>
      </c>
      <c r="K88" s="10" t="e">
        <f t="shared" si="84"/>
        <v>#DIV/0!</v>
      </c>
      <c r="L88" s="10">
        <f t="shared" si="85"/>
        <v>0</v>
      </c>
      <c r="M88" s="69"/>
      <c r="N88" s="69"/>
      <c r="O88" s="10" t="e">
        <f t="shared" si="86"/>
        <v>#DIV/0!</v>
      </c>
      <c r="P88" s="10">
        <f t="shared" si="87"/>
        <v>0</v>
      </c>
      <c r="Q88" s="10" t="e">
        <f t="shared" si="88"/>
        <v>#DIV/0!</v>
      </c>
      <c r="R88" s="10">
        <f t="shared" si="89"/>
        <v>0</v>
      </c>
    </row>
    <row r="89" spans="1:18" s="4" customFormat="1" ht="49.5" hidden="1" customHeight="1" x14ac:dyDescent="0.25">
      <c r="A89" s="28" t="s">
        <v>131</v>
      </c>
      <c r="B89" s="29" t="s">
        <v>310</v>
      </c>
      <c r="C89" s="30"/>
      <c r="D89" s="30"/>
      <c r="E89" s="30"/>
      <c r="F89" s="81">
        <v>7</v>
      </c>
      <c r="G89" s="10" t="e">
        <f t="shared" si="71"/>
        <v>#DIV/0!</v>
      </c>
      <c r="H89" s="10">
        <f t="shared" si="72"/>
        <v>0</v>
      </c>
      <c r="I89" s="10" t="e">
        <f t="shared" si="79"/>
        <v>#DIV/0!</v>
      </c>
      <c r="J89" s="10">
        <f t="shared" si="73"/>
        <v>0</v>
      </c>
      <c r="K89" s="10">
        <f t="shared" si="74"/>
        <v>0</v>
      </c>
      <c r="L89" s="10">
        <f t="shared" si="75"/>
        <v>-7</v>
      </c>
      <c r="M89" s="30">
        <v>7</v>
      </c>
      <c r="N89" s="30"/>
      <c r="O89" s="10" t="e">
        <f t="shared" si="56"/>
        <v>#DIV/0!</v>
      </c>
      <c r="P89" s="10">
        <f t="shared" si="64"/>
        <v>0</v>
      </c>
      <c r="Q89" s="10">
        <f t="shared" si="65"/>
        <v>0</v>
      </c>
      <c r="R89" s="10">
        <f t="shared" si="66"/>
        <v>-7</v>
      </c>
    </row>
    <row r="90" spans="1:18" ht="36" customHeight="1" x14ac:dyDescent="0.25">
      <c r="A90" s="25" t="s">
        <v>130</v>
      </c>
      <c r="B90" s="26" t="s">
        <v>129</v>
      </c>
      <c r="C90" s="27">
        <v>4160</v>
      </c>
      <c r="D90" s="27">
        <f>SUM(D91:D97)</f>
        <v>4952.3560899999993</v>
      </c>
      <c r="E90" s="27">
        <f>SUM(E91:E97)</f>
        <v>5275.6828399999995</v>
      </c>
      <c r="F90" s="80">
        <v>3457.4066400000002</v>
      </c>
      <c r="G90" s="27" t="e">
        <f t="shared" ref="G90:H90" si="90">SUM(G91:G97)</f>
        <v>#DIV/0!</v>
      </c>
      <c r="H90" s="27">
        <f t="shared" si="90"/>
        <v>5275.6828399999995</v>
      </c>
      <c r="I90" s="9">
        <f t="shared" si="79"/>
        <v>106.52874599734206</v>
      </c>
      <c r="J90" s="9">
        <f t="shared" si="73"/>
        <v>323.32675000000017</v>
      </c>
      <c r="K90" s="9">
        <f t="shared" si="74"/>
        <v>152.59075339775478</v>
      </c>
      <c r="L90" s="9">
        <f t="shared" si="75"/>
        <v>1818.2761999999993</v>
      </c>
      <c r="M90" s="27">
        <v>3457.4066400000002</v>
      </c>
      <c r="N90" s="27">
        <v>3182</v>
      </c>
      <c r="O90" s="9">
        <f t="shared" si="56"/>
        <v>64.252245641730511</v>
      </c>
      <c r="P90" s="9">
        <f t="shared" si="64"/>
        <v>-1770.3560899999993</v>
      </c>
      <c r="Q90" s="9">
        <f t="shared" si="65"/>
        <v>92.03430002089658</v>
      </c>
      <c r="R90" s="9">
        <f t="shared" si="66"/>
        <v>-275.40664000000015</v>
      </c>
    </row>
    <row r="91" spans="1:18" s="4" customFormat="1" ht="33" hidden="1" customHeight="1" x14ac:dyDescent="0.25">
      <c r="A91" s="28" t="s">
        <v>130</v>
      </c>
      <c r="B91" s="29" t="s">
        <v>283</v>
      </c>
      <c r="C91" s="30"/>
      <c r="D91" s="30"/>
      <c r="E91" s="30"/>
      <c r="F91" s="81"/>
      <c r="G91" s="10" t="e">
        <f t="shared" ref="G91" si="91">E91/C91*100</f>
        <v>#DIV/0!</v>
      </c>
      <c r="H91" s="10">
        <f t="shared" ref="H91" si="92">E91-C91</f>
        <v>0</v>
      </c>
      <c r="I91" s="10" t="e">
        <f t="shared" ref="I91" si="93">E91/D91*100</f>
        <v>#DIV/0!</v>
      </c>
      <c r="J91" s="10">
        <f t="shared" ref="J91" si="94">E91-D91</f>
        <v>0</v>
      </c>
      <c r="K91" s="10" t="e">
        <f t="shared" ref="K91" si="95">E91/F91*100</f>
        <v>#DIV/0!</v>
      </c>
      <c r="L91" s="10">
        <f t="shared" ref="L91" si="96">E91-F91</f>
        <v>0</v>
      </c>
      <c r="M91" s="30"/>
      <c r="N91" s="30"/>
      <c r="O91" s="10" t="e">
        <f t="shared" ref="O91" si="97">N91/D91*100</f>
        <v>#DIV/0!</v>
      </c>
      <c r="P91" s="10">
        <f t="shared" ref="P91" si="98">N91-D91</f>
        <v>0</v>
      </c>
      <c r="Q91" s="10" t="e">
        <f t="shared" ref="Q91" si="99">N91/M91*100</f>
        <v>#DIV/0!</v>
      </c>
      <c r="R91" s="10">
        <f t="shared" ref="R91" si="100">N91-M91</f>
        <v>0</v>
      </c>
    </row>
    <row r="92" spans="1:18" s="4" customFormat="1" ht="33" hidden="1" customHeight="1" x14ac:dyDescent="0.25">
      <c r="A92" s="28" t="s">
        <v>413</v>
      </c>
      <c r="B92" s="29" t="s">
        <v>283</v>
      </c>
      <c r="C92" s="30"/>
      <c r="D92" s="30"/>
      <c r="E92" s="30"/>
      <c r="F92" s="81"/>
      <c r="G92" s="10" t="e">
        <f t="shared" ref="G92" si="101">E92/C92*100</f>
        <v>#DIV/0!</v>
      </c>
      <c r="H92" s="10">
        <f t="shared" ref="H92" si="102">E92-C92</f>
        <v>0</v>
      </c>
      <c r="I92" s="10" t="e">
        <f t="shared" ref="I92" si="103">E92/D92*100</f>
        <v>#DIV/0!</v>
      </c>
      <c r="J92" s="10">
        <f t="shared" ref="J92" si="104">E92-D92</f>
        <v>0</v>
      </c>
      <c r="K92" s="10" t="e">
        <f t="shared" ref="K92" si="105">E92/F92*100</f>
        <v>#DIV/0!</v>
      </c>
      <c r="L92" s="10">
        <f t="shared" ref="L92" si="106">E92-F92</f>
        <v>0</v>
      </c>
      <c r="M92" s="30"/>
      <c r="N92" s="30"/>
      <c r="O92" s="10" t="e">
        <f t="shared" ref="O92" si="107">N92/D92*100</f>
        <v>#DIV/0!</v>
      </c>
      <c r="P92" s="10">
        <f t="shared" ref="P92" si="108">N92-D92</f>
        <v>0</v>
      </c>
      <c r="Q92" s="10" t="e">
        <f t="shared" ref="Q92" si="109">N92/M92*100</f>
        <v>#DIV/0!</v>
      </c>
      <c r="R92" s="10">
        <f t="shared" ref="R92" si="110">N92-M92</f>
        <v>0</v>
      </c>
    </row>
    <row r="93" spans="1:18" s="4" customFormat="1" ht="33" hidden="1" customHeight="1" x14ac:dyDescent="0.25">
      <c r="A93" s="28" t="s">
        <v>414</v>
      </c>
      <c r="B93" s="29" t="s">
        <v>419</v>
      </c>
      <c r="C93" s="30"/>
      <c r="D93" s="30">
        <v>2675.93399</v>
      </c>
      <c r="E93" s="30">
        <v>2735.7183300000002</v>
      </c>
      <c r="F93" s="81"/>
      <c r="G93" s="10" t="e">
        <f t="shared" ref="G93:G97" si="111">E93/C93*100</f>
        <v>#DIV/0!</v>
      </c>
      <c r="H93" s="10">
        <f t="shared" ref="H93:H97" si="112">E93-C93</f>
        <v>2735.7183300000002</v>
      </c>
      <c r="I93" s="10">
        <f t="shared" ref="I93:I97" si="113">E93/D93*100</f>
        <v>102.23414853368638</v>
      </c>
      <c r="J93" s="10">
        <f t="shared" ref="J93:J97" si="114">E93-D93</f>
        <v>59.784340000000157</v>
      </c>
      <c r="K93" s="10" t="e">
        <f t="shared" ref="K93:K97" si="115">E93/F93*100</f>
        <v>#DIV/0!</v>
      </c>
      <c r="L93" s="10">
        <f t="shared" ref="L93:L97" si="116">E93-F93</f>
        <v>2735.7183300000002</v>
      </c>
      <c r="M93" s="30"/>
      <c r="N93" s="30">
        <v>3534</v>
      </c>
      <c r="O93" s="10">
        <f t="shared" ref="O93:O97" si="117">N93/D93*100</f>
        <v>132.06603799669961</v>
      </c>
      <c r="P93" s="10">
        <f t="shared" ref="P93:P97" si="118">N93-D93</f>
        <v>858.06601000000001</v>
      </c>
      <c r="Q93" s="10" t="e">
        <f t="shared" ref="Q93:Q97" si="119">N93/M93*100</f>
        <v>#DIV/0!</v>
      </c>
      <c r="R93" s="10">
        <f t="shared" ref="R93:R97" si="120">N93-M93</f>
        <v>3534</v>
      </c>
    </row>
    <row r="94" spans="1:18" s="4" customFormat="1" ht="33" hidden="1" customHeight="1" x14ac:dyDescent="0.25">
      <c r="A94" s="28" t="s">
        <v>415</v>
      </c>
      <c r="B94" s="29" t="s">
        <v>420</v>
      </c>
      <c r="C94" s="30"/>
      <c r="D94" s="30">
        <v>2276.4220999999998</v>
      </c>
      <c r="E94" s="30">
        <v>2539.9645099999998</v>
      </c>
      <c r="F94" s="81"/>
      <c r="G94" s="10" t="e">
        <f t="shared" si="111"/>
        <v>#DIV/0!</v>
      </c>
      <c r="H94" s="10">
        <f t="shared" si="112"/>
        <v>2539.9645099999998</v>
      </c>
      <c r="I94" s="10">
        <f t="shared" si="113"/>
        <v>111.57704496015918</v>
      </c>
      <c r="J94" s="10">
        <f t="shared" si="114"/>
        <v>263.54241000000002</v>
      </c>
      <c r="K94" s="10" t="e">
        <f t="shared" si="115"/>
        <v>#DIV/0!</v>
      </c>
      <c r="L94" s="10">
        <f t="shared" si="116"/>
        <v>2539.9645099999998</v>
      </c>
      <c r="M94" s="30"/>
      <c r="N94" s="30">
        <v>626</v>
      </c>
      <c r="O94" s="10">
        <f t="shared" si="117"/>
        <v>27.499293738186779</v>
      </c>
      <c r="P94" s="10">
        <f t="shared" si="118"/>
        <v>-1650.4220999999998</v>
      </c>
      <c r="Q94" s="10" t="e">
        <f t="shared" si="119"/>
        <v>#DIV/0!</v>
      </c>
      <c r="R94" s="10">
        <f t="shared" si="120"/>
        <v>626</v>
      </c>
    </row>
    <row r="95" spans="1:18" s="4" customFormat="1" ht="33" hidden="1" customHeight="1" x14ac:dyDescent="0.25">
      <c r="A95" s="28" t="s">
        <v>416</v>
      </c>
      <c r="B95" s="29" t="s">
        <v>421</v>
      </c>
      <c r="C95" s="30"/>
      <c r="D95" s="30"/>
      <c r="E95" s="30"/>
      <c r="F95" s="81"/>
      <c r="G95" s="10" t="e">
        <f t="shared" si="111"/>
        <v>#DIV/0!</v>
      </c>
      <c r="H95" s="10">
        <f t="shared" si="112"/>
        <v>0</v>
      </c>
      <c r="I95" s="10" t="e">
        <f t="shared" si="113"/>
        <v>#DIV/0!</v>
      </c>
      <c r="J95" s="10">
        <f t="shared" si="114"/>
        <v>0</v>
      </c>
      <c r="K95" s="10" t="e">
        <f t="shared" si="115"/>
        <v>#DIV/0!</v>
      </c>
      <c r="L95" s="10">
        <f t="shared" si="116"/>
        <v>0</v>
      </c>
      <c r="M95" s="30"/>
      <c r="N95" s="30"/>
      <c r="O95" s="10" t="e">
        <f t="shared" si="117"/>
        <v>#DIV/0!</v>
      </c>
      <c r="P95" s="10">
        <f t="shared" si="118"/>
        <v>0</v>
      </c>
      <c r="Q95" s="10" t="e">
        <f t="shared" si="119"/>
        <v>#DIV/0!</v>
      </c>
      <c r="R95" s="10">
        <f t="shared" si="120"/>
        <v>0</v>
      </c>
    </row>
    <row r="96" spans="1:18" s="4" customFormat="1" ht="33" hidden="1" customHeight="1" x14ac:dyDescent="0.25">
      <c r="A96" s="28" t="s">
        <v>417</v>
      </c>
      <c r="B96" s="29" t="s">
        <v>422</v>
      </c>
      <c r="C96" s="30"/>
      <c r="D96" s="30"/>
      <c r="E96" s="30"/>
      <c r="F96" s="81"/>
      <c r="G96" s="10" t="e">
        <f t="shared" si="111"/>
        <v>#DIV/0!</v>
      </c>
      <c r="H96" s="10">
        <f t="shared" si="112"/>
        <v>0</v>
      </c>
      <c r="I96" s="10" t="e">
        <f t="shared" si="113"/>
        <v>#DIV/0!</v>
      </c>
      <c r="J96" s="10">
        <f t="shared" si="114"/>
        <v>0</v>
      </c>
      <c r="K96" s="10" t="e">
        <f t="shared" si="115"/>
        <v>#DIV/0!</v>
      </c>
      <c r="L96" s="10">
        <f t="shared" si="116"/>
        <v>0</v>
      </c>
      <c r="M96" s="30"/>
      <c r="N96" s="30"/>
      <c r="O96" s="10" t="e">
        <f t="shared" si="117"/>
        <v>#DIV/0!</v>
      </c>
      <c r="P96" s="10">
        <f t="shared" si="118"/>
        <v>0</v>
      </c>
      <c r="Q96" s="10" t="e">
        <f t="shared" si="119"/>
        <v>#DIV/0!</v>
      </c>
      <c r="R96" s="10">
        <f t="shared" si="120"/>
        <v>0</v>
      </c>
    </row>
    <row r="97" spans="1:18" s="4" customFormat="1" ht="33" hidden="1" customHeight="1" x14ac:dyDescent="0.25">
      <c r="A97" s="28" t="s">
        <v>418</v>
      </c>
      <c r="B97" s="29" t="s">
        <v>423</v>
      </c>
      <c r="C97" s="30"/>
      <c r="D97" s="30"/>
      <c r="E97" s="30"/>
      <c r="F97" s="81"/>
      <c r="G97" s="10" t="e">
        <f t="shared" si="111"/>
        <v>#DIV/0!</v>
      </c>
      <c r="H97" s="10">
        <f t="shared" si="112"/>
        <v>0</v>
      </c>
      <c r="I97" s="10" t="e">
        <f t="shared" si="113"/>
        <v>#DIV/0!</v>
      </c>
      <c r="J97" s="10">
        <f t="shared" si="114"/>
        <v>0</v>
      </c>
      <c r="K97" s="10" t="e">
        <f t="shared" si="115"/>
        <v>#DIV/0!</v>
      </c>
      <c r="L97" s="10">
        <f t="shared" si="116"/>
        <v>0</v>
      </c>
      <c r="M97" s="30"/>
      <c r="N97" s="30"/>
      <c r="O97" s="10" t="e">
        <f t="shared" si="117"/>
        <v>#DIV/0!</v>
      </c>
      <c r="P97" s="10">
        <f t="shared" si="118"/>
        <v>0</v>
      </c>
      <c r="Q97" s="10" t="e">
        <f t="shared" si="119"/>
        <v>#DIV/0!</v>
      </c>
      <c r="R97" s="10">
        <f t="shared" si="120"/>
        <v>0</v>
      </c>
    </row>
    <row r="98" spans="1:18" ht="33" customHeight="1" x14ac:dyDescent="0.25">
      <c r="A98" s="25" t="s">
        <v>128</v>
      </c>
      <c r="B98" s="26" t="s">
        <v>127</v>
      </c>
      <c r="C98" s="27">
        <f>C99+C100+C101+C105+C106+C107+C110+C112+C115+C116+C117+C118</f>
        <v>153781.79999999999</v>
      </c>
      <c r="D98" s="27">
        <f>D99+D100+D101+D102+D103+D104+D105+D106+D107+D110+D112+D113+D114+D115+D116+D117+D118</f>
        <v>366647.86997</v>
      </c>
      <c r="E98" s="27">
        <f>E99+E100+E101+E102+E103+E104+E105+E106+E107+E110+E112+E113+E114+E115+E116+E117+E118</f>
        <v>378996.35441000003</v>
      </c>
      <c r="F98" s="80">
        <f>F99+F100+F101+F105+F106+F107+F110+F112+F115+F116+F117+F118</f>
        <v>161747.87389999998</v>
      </c>
      <c r="G98" s="9">
        <f t="shared" si="71"/>
        <v>246.45072070297007</v>
      </c>
      <c r="H98" s="9">
        <f t="shared" si="72"/>
        <v>225214.55441000004</v>
      </c>
      <c r="I98" s="9">
        <f t="shared" si="79"/>
        <v>103.36794113682166</v>
      </c>
      <c r="J98" s="9">
        <f t="shared" si="73"/>
        <v>12348.484440000029</v>
      </c>
      <c r="K98" s="9">
        <f t="shared" si="74"/>
        <v>234.31303625314612</v>
      </c>
      <c r="L98" s="9">
        <f t="shared" si="75"/>
        <v>217248.48051000005</v>
      </c>
      <c r="M98" s="27">
        <f>M99+M100+M101+M105+M106+M107+M110+M112+M115+M116+M117+M118</f>
        <v>161747.87389999998</v>
      </c>
      <c r="N98" s="27">
        <f>N99+N100+N101+N105+N106+N107+N110+N112+N115+N116+N117+N118</f>
        <v>373261.44413999998</v>
      </c>
      <c r="O98" s="9">
        <f t="shared" si="56"/>
        <v>101.80379451557732</v>
      </c>
      <c r="P98" s="9">
        <f t="shared" si="64"/>
        <v>6613.574169999978</v>
      </c>
      <c r="Q98" s="9">
        <f t="shared" si="65"/>
        <v>230.76745006909175</v>
      </c>
      <c r="R98" s="9">
        <f t="shared" si="66"/>
        <v>211513.57024</v>
      </c>
    </row>
    <row r="99" spans="1:18" s="4" customFormat="1" ht="33" hidden="1" customHeight="1" x14ac:dyDescent="0.25">
      <c r="A99" s="28" t="s">
        <v>128</v>
      </c>
      <c r="B99" s="29" t="s">
        <v>255</v>
      </c>
      <c r="C99" s="30"/>
      <c r="D99" s="30"/>
      <c r="E99" s="30"/>
      <c r="F99" s="81"/>
      <c r="G99" s="10" t="e">
        <f t="shared" si="71"/>
        <v>#DIV/0!</v>
      </c>
      <c r="H99" s="10">
        <f t="shared" si="72"/>
        <v>0</v>
      </c>
      <c r="I99" s="10" t="e">
        <f t="shared" si="79"/>
        <v>#DIV/0!</v>
      </c>
      <c r="J99" s="10">
        <f t="shared" si="73"/>
        <v>0</v>
      </c>
      <c r="K99" s="10" t="e">
        <f t="shared" si="74"/>
        <v>#DIV/0!</v>
      </c>
      <c r="L99" s="10">
        <f t="shared" si="75"/>
        <v>0</v>
      </c>
      <c r="M99" s="30"/>
      <c r="N99" s="30"/>
      <c r="O99" s="10" t="e">
        <f t="shared" si="56"/>
        <v>#DIV/0!</v>
      </c>
      <c r="P99" s="10">
        <f t="shared" si="64"/>
        <v>0</v>
      </c>
      <c r="Q99" s="10" t="e">
        <f t="shared" si="65"/>
        <v>#DIV/0!</v>
      </c>
      <c r="R99" s="10">
        <f t="shared" si="66"/>
        <v>0</v>
      </c>
    </row>
    <row r="100" spans="1:18" s="4" customFormat="1" ht="33" hidden="1" customHeight="1" x14ac:dyDescent="0.25">
      <c r="A100" s="28" t="s">
        <v>128</v>
      </c>
      <c r="B100" s="29" t="s">
        <v>256</v>
      </c>
      <c r="C100" s="30"/>
      <c r="D100" s="30"/>
      <c r="E100" s="30"/>
      <c r="F100" s="81"/>
      <c r="G100" s="10" t="e">
        <f t="shared" si="71"/>
        <v>#DIV/0!</v>
      </c>
      <c r="H100" s="10">
        <f t="shared" si="72"/>
        <v>0</v>
      </c>
      <c r="I100" s="10" t="e">
        <f t="shared" si="79"/>
        <v>#DIV/0!</v>
      </c>
      <c r="J100" s="10">
        <f t="shared" si="73"/>
        <v>0</v>
      </c>
      <c r="K100" s="10" t="e">
        <f t="shared" si="74"/>
        <v>#DIV/0!</v>
      </c>
      <c r="L100" s="10">
        <f t="shared" si="75"/>
        <v>0</v>
      </c>
      <c r="M100" s="30"/>
      <c r="N100" s="30"/>
      <c r="O100" s="10" t="e">
        <f t="shared" si="56"/>
        <v>#DIV/0!</v>
      </c>
      <c r="P100" s="10">
        <f t="shared" si="64"/>
        <v>0</v>
      </c>
      <c r="Q100" s="10" t="e">
        <f t="shared" si="65"/>
        <v>#DIV/0!</v>
      </c>
      <c r="R100" s="10">
        <f t="shared" si="66"/>
        <v>0</v>
      </c>
    </row>
    <row r="101" spans="1:18" s="4" customFormat="1" ht="36" hidden="1" customHeight="1" x14ac:dyDescent="0.25">
      <c r="A101" s="28" t="s">
        <v>128</v>
      </c>
      <c r="B101" s="29" t="s">
        <v>257</v>
      </c>
      <c r="C101" s="30"/>
      <c r="D101" s="30">
        <v>29.82995</v>
      </c>
      <c r="E101" s="30">
        <v>29.82995</v>
      </c>
      <c r="F101" s="81"/>
      <c r="G101" s="10" t="e">
        <f t="shared" si="71"/>
        <v>#DIV/0!</v>
      </c>
      <c r="H101" s="10">
        <f t="shared" si="72"/>
        <v>29.82995</v>
      </c>
      <c r="I101" s="10">
        <f t="shared" si="79"/>
        <v>100</v>
      </c>
      <c r="J101" s="10">
        <f t="shared" si="73"/>
        <v>0</v>
      </c>
      <c r="K101" s="10"/>
      <c r="L101" s="10">
        <f t="shared" si="75"/>
        <v>29.82995</v>
      </c>
      <c r="M101" s="30"/>
      <c r="N101" s="30">
        <f t="shared" ref="N101:N106" si="121">E101</f>
        <v>29.82995</v>
      </c>
      <c r="O101" s="10">
        <f t="shared" si="56"/>
        <v>100</v>
      </c>
      <c r="P101" s="10">
        <f t="shared" si="64"/>
        <v>0</v>
      </c>
      <c r="Q101" s="10" t="e">
        <f t="shared" si="65"/>
        <v>#DIV/0!</v>
      </c>
      <c r="R101" s="10">
        <f t="shared" si="66"/>
        <v>29.82995</v>
      </c>
    </row>
    <row r="102" spans="1:18" s="4" customFormat="1" ht="36" hidden="1" customHeight="1" x14ac:dyDescent="0.25">
      <c r="A102" s="28" t="s">
        <v>428</v>
      </c>
      <c r="B102" s="29" t="s">
        <v>431</v>
      </c>
      <c r="C102" s="69"/>
      <c r="D102" s="69">
        <v>90</v>
      </c>
      <c r="E102" s="69">
        <v>90</v>
      </c>
      <c r="F102" s="82"/>
      <c r="G102" s="70"/>
      <c r="H102" s="70"/>
      <c r="I102" s="10">
        <f t="shared" ref="I102:I103" si="122">E102/D102*100</f>
        <v>100</v>
      </c>
      <c r="J102" s="10">
        <f t="shared" ref="J102:J104" si="123">E102-D102</f>
        <v>0</v>
      </c>
      <c r="K102" s="10"/>
      <c r="L102" s="10">
        <f t="shared" ref="L102:L104" si="124">E102-F102</f>
        <v>90</v>
      </c>
      <c r="M102" s="69"/>
      <c r="N102" s="69"/>
      <c r="O102" s="10">
        <f t="shared" ref="O102:O104" si="125">N102/D102*100</f>
        <v>0</v>
      </c>
      <c r="P102" s="10">
        <f t="shared" ref="P102:P104" si="126">N102-D102</f>
        <v>-90</v>
      </c>
      <c r="Q102" s="10" t="e">
        <f t="shared" ref="Q102:Q104" si="127">N102/M102*100</f>
        <v>#DIV/0!</v>
      </c>
      <c r="R102" s="10">
        <f t="shared" ref="R102:R104" si="128">N102-M102</f>
        <v>0</v>
      </c>
    </row>
    <row r="103" spans="1:18" s="4" customFormat="1" ht="36" hidden="1" customHeight="1" x14ac:dyDescent="0.25">
      <c r="A103" s="28" t="s">
        <v>429</v>
      </c>
      <c r="B103" s="29" t="s">
        <v>432</v>
      </c>
      <c r="C103" s="69"/>
      <c r="D103" s="69"/>
      <c r="E103" s="69"/>
      <c r="F103" s="82"/>
      <c r="G103" s="70"/>
      <c r="H103" s="70"/>
      <c r="I103" s="10" t="e">
        <f t="shared" si="122"/>
        <v>#DIV/0!</v>
      </c>
      <c r="J103" s="10">
        <f t="shared" si="123"/>
        <v>0</v>
      </c>
      <c r="K103" s="10"/>
      <c r="L103" s="10">
        <f t="shared" si="124"/>
        <v>0</v>
      </c>
      <c r="M103" s="69"/>
      <c r="N103" s="69"/>
      <c r="O103" s="10" t="e">
        <f t="shared" si="125"/>
        <v>#DIV/0!</v>
      </c>
      <c r="P103" s="10">
        <f t="shared" si="126"/>
        <v>0</v>
      </c>
      <c r="Q103" s="10" t="e">
        <f t="shared" si="127"/>
        <v>#DIV/0!</v>
      </c>
      <c r="R103" s="10">
        <f t="shared" si="128"/>
        <v>0</v>
      </c>
    </row>
    <row r="104" spans="1:18" s="4" customFormat="1" ht="47.25" hidden="1" customHeight="1" x14ac:dyDescent="0.25">
      <c r="A104" s="28" t="s">
        <v>430</v>
      </c>
      <c r="B104" s="29" t="s">
        <v>460</v>
      </c>
      <c r="C104" s="69"/>
      <c r="D104" s="69"/>
      <c r="E104" s="69">
        <v>85.220820000000003</v>
      </c>
      <c r="F104" s="82"/>
      <c r="G104" s="70"/>
      <c r="H104" s="70"/>
      <c r="I104" s="10"/>
      <c r="J104" s="10">
        <f t="shared" si="123"/>
        <v>85.220820000000003</v>
      </c>
      <c r="K104" s="10"/>
      <c r="L104" s="10">
        <f t="shared" si="124"/>
        <v>85.220820000000003</v>
      </c>
      <c r="M104" s="69"/>
      <c r="N104" s="69"/>
      <c r="O104" s="10" t="e">
        <f t="shared" si="125"/>
        <v>#DIV/0!</v>
      </c>
      <c r="P104" s="10">
        <f t="shared" si="126"/>
        <v>0</v>
      </c>
      <c r="Q104" s="10" t="e">
        <f t="shared" si="127"/>
        <v>#DIV/0!</v>
      </c>
      <c r="R104" s="10">
        <f t="shared" si="128"/>
        <v>0</v>
      </c>
    </row>
    <row r="105" spans="1:18" s="4" customFormat="1" ht="26.25" hidden="1" customHeight="1" x14ac:dyDescent="0.25">
      <c r="A105" s="28" t="s">
        <v>278</v>
      </c>
      <c r="B105" s="29" t="s">
        <v>282</v>
      </c>
      <c r="C105" s="30"/>
      <c r="D105" s="30">
        <v>196291.45762999999</v>
      </c>
      <c r="E105" s="30">
        <v>209713.35451</v>
      </c>
      <c r="F105" s="81">
        <v>472.48437000000001</v>
      </c>
      <c r="G105" s="10" t="e">
        <f t="shared" si="71"/>
        <v>#DIV/0!</v>
      </c>
      <c r="H105" s="10">
        <f t="shared" si="72"/>
        <v>209713.35451</v>
      </c>
      <c r="I105" s="10">
        <f t="shared" si="79"/>
        <v>106.83773865763413</v>
      </c>
      <c r="J105" s="10">
        <f t="shared" si="73"/>
        <v>13421.896880000015</v>
      </c>
      <c r="K105" s="10">
        <f t="shared" si="74"/>
        <v>44385.24696806373</v>
      </c>
      <c r="L105" s="10">
        <f t="shared" si="75"/>
        <v>209240.87014000001</v>
      </c>
      <c r="M105" s="30">
        <v>472.48437000000001</v>
      </c>
      <c r="N105" s="30">
        <f t="shared" si="121"/>
        <v>209713.35451</v>
      </c>
      <c r="O105" s="10">
        <f t="shared" si="56"/>
        <v>106.83773865763413</v>
      </c>
      <c r="P105" s="10">
        <f t="shared" si="64"/>
        <v>13421.896880000015</v>
      </c>
      <c r="Q105" s="10">
        <f t="shared" si="65"/>
        <v>44385.24696806373</v>
      </c>
      <c r="R105" s="10">
        <f t="shared" si="66"/>
        <v>209240.87014000001</v>
      </c>
    </row>
    <row r="106" spans="1:18" s="4" customFormat="1" ht="36" hidden="1" customHeight="1" x14ac:dyDescent="0.25">
      <c r="A106" s="28" t="s">
        <v>279</v>
      </c>
      <c r="B106" s="29" t="s">
        <v>283</v>
      </c>
      <c r="C106" s="30"/>
      <c r="D106" s="30"/>
      <c r="E106" s="30">
        <v>6.9646800000000004</v>
      </c>
      <c r="F106" s="81">
        <v>2454.17911</v>
      </c>
      <c r="G106" s="10" t="e">
        <f t="shared" si="71"/>
        <v>#DIV/0!</v>
      </c>
      <c r="H106" s="10">
        <f t="shared" si="72"/>
        <v>6.9646800000000004</v>
      </c>
      <c r="I106" s="10"/>
      <c r="J106" s="10">
        <f t="shared" si="73"/>
        <v>6.9646800000000004</v>
      </c>
      <c r="K106" s="10">
        <f t="shared" si="74"/>
        <v>0.2837885780879294</v>
      </c>
      <c r="L106" s="10">
        <f t="shared" si="75"/>
        <v>-2447.21443</v>
      </c>
      <c r="M106" s="30">
        <v>2454.17911</v>
      </c>
      <c r="N106" s="30">
        <f t="shared" si="121"/>
        <v>6.9646800000000004</v>
      </c>
      <c r="O106" s="10" t="e">
        <f t="shared" si="56"/>
        <v>#DIV/0!</v>
      </c>
      <c r="P106" s="10">
        <f t="shared" si="64"/>
        <v>6.9646800000000004</v>
      </c>
      <c r="Q106" s="10">
        <f t="shared" si="65"/>
        <v>0.2837885780879294</v>
      </c>
      <c r="R106" s="10">
        <f t="shared" si="66"/>
        <v>-2447.21443</v>
      </c>
    </row>
    <row r="107" spans="1:18" s="4" customFormat="1" ht="36" hidden="1" customHeight="1" x14ac:dyDescent="0.25">
      <c r="A107" s="28" t="s">
        <v>120</v>
      </c>
      <c r="B107" s="29" t="s">
        <v>122</v>
      </c>
      <c r="C107" s="30">
        <f t="shared" ref="C107" si="129">C108+C109</f>
        <v>756.1</v>
      </c>
      <c r="D107" s="30">
        <f t="shared" ref="D107:F107" si="130">D108+D109</f>
        <v>725.495</v>
      </c>
      <c r="E107" s="30">
        <f t="shared" si="130"/>
        <v>725.495</v>
      </c>
      <c r="F107" s="81">
        <f t="shared" si="130"/>
        <v>756.1</v>
      </c>
      <c r="G107" s="10">
        <f t="shared" si="71"/>
        <v>95.952254992725827</v>
      </c>
      <c r="H107" s="10">
        <f t="shared" si="72"/>
        <v>-30.605000000000018</v>
      </c>
      <c r="I107" s="10">
        <f t="shared" si="79"/>
        <v>100</v>
      </c>
      <c r="J107" s="10">
        <f t="shared" si="73"/>
        <v>0</v>
      </c>
      <c r="K107" s="10">
        <f t="shared" si="74"/>
        <v>95.952254992725827</v>
      </c>
      <c r="L107" s="10">
        <f t="shared" si="75"/>
        <v>-30.605000000000018</v>
      </c>
      <c r="M107" s="30">
        <f t="shared" ref="M107" si="131">M108+M109</f>
        <v>756.1</v>
      </c>
      <c r="N107" s="30">
        <f t="shared" ref="N107" si="132">N108+N109</f>
        <v>725.495</v>
      </c>
      <c r="O107" s="10">
        <f t="shared" si="56"/>
        <v>100</v>
      </c>
      <c r="P107" s="10">
        <f t="shared" si="64"/>
        <v>0</v>
      </c>
      <c r="Q107" s="10">
        <f t="shared" si="65"/>
        <v>95.952254992725827</v>
      </c>
      <c r="R107" s="10">
        <f t="shared" si="66"/>
        <v>-30.605000000000018</v>
      </c>
    </row>
    <row r="108" spans="1:18" s="4" customFormat="1" ht="21" hidden="1" customHeight="1" x14ac:dyDescent="0.25">
      <c r="A108" s="28" t="s">
        <v>120</v>
      </c>
      <c r="B108" s="37" t="s">
        <v>121</v>
      </c>
      <c r="C108" s="36">
        <v>662.5</v>
      </c>
      <c r="D108" s="36">
        <v>639.69500000000005</v>
      </c>
      <c r="E108" s="36">
        <v>639.69500000000005</v>
      </c>
      <c r="F108" s="84">
        <v>662.5</v>
      </c>
      <c r="G108" s="11">
        <f t="shared" si="71"/>
        <v>96.557735849056613</v>
      </c>
      <c r="H108" s="11">
        <f t="shared" si="72"/>
        <v>-22.80499999999995</v>
      </c>
      <c r="I108" s="11">
        <f t="shared" si="79"/>
        <v>100</v>
      </c>
      <c r="J108" s="11">
        <f t="shared" si="73"/>
        <v>0</v>
      </c>
      <c r="K108" s="11">
        <f t="shared" si="74"/>
        <v>96.557735849056613</v>
      </c>
      <c r="L108" s="11">
        <f t="shared" si="75"/>
        <v>-22.80499999999995</v>
      </c>
      <c r="M108" s="36">
        <v>662.5</v>
      </c>
      <c r="N108" s="36">
        <f>E108</f>
        <v>639.69500000000005</v>
      </c>
      <c r="O108" s="11">
        <f t="shared" si="56"/>
        <v>100</v>
      </c>
      <c r="P108" s="11">
        <f t="shared" si="64"/>
        <v>0</v>
      </c>
      <c r="Q108" s="11">
        <f t="shared" si="65"/>
        <v>96.557735849056613</v>
      </c>
      <c r="R108" s="11">
        <f t="shared" si="66"/>
        <v>-22.80499999999995</v>
      </c>
    </row>
    <row r="109" spans="1:18" s="4" customFormat="1" ht="50.25" hidden="1" customHeight="1" x14ac:dyDescent="0.25">
      <c r="A109" s="28" t="s">
        <v>120</v>
      </c>
      <c r="B109" s="37" t="s">
        <v>119</v>
      </c>
      <c r="C109" s="36">
        <v>93.6</v>
      </c>
      <c r="D109" s="36">
        <v>85.8</v>
      </c>
      <c r="E109" s="36">
        <v>85.8</v>
      </c>
      <c r="F109" s="84">
        <v>93.6</v>
      </c>
      <c r="G109" s="11">
        <f t="shared" si="71"/>
        <v>91.666666666666671</v>
      </c>
      <c r="H109" s="11">
        <f t="shared" si="72"/>
        <v>-7.7999999999999972</v>
      </c>
      <c r="I109" s="11">
        <f t="shared" si="79"/>
        <v>100</v>
      </c>
      <c r="J109" s="11">
        <f t="shared" si="73"/>
        <v>0</v>
      </c>
      <c r="K109" s="11">
        <f t="shared" si="74"/>
        <v>91.666666666666671</v>
      </c>
      <c r="L109" s="11">
        <f t="shared" si="75"/>
        <v>-7.7999999999999972</v>
      </c>
      <c r="M109" s="36">
        <v>93.6</v>
      </c>
      <c r="N109" s="36">
        <f>E109</f>
        <v>85.8</v>
      </c>
      <c r="O109" s="11">
        <f t="shared" si="56"/>
        <v>100</v>
      </c>
      <c r="P109" s="11">
        <f t="shared" si="64"/>
        <v>0</v>
      </c>
      <c r="Q109" s="11">
        <f t="shared" si="65"/>
        <v>91.666666666666671</v>
      </c>
      <c r="R109" s="11">
        <f t="shared" si="66"/>
        <v>-7.7999999999999972</v>
      </c>
    </row>
    <row r="110" spans="1:18" s="4" customFormat="1" ht="34.5" hidden="1" customHeight="1" x14ac:dyDescent="0.25">
      <c r="A110" s="28" t="s">
        <v>117</v>
      </c>
      <c r="B110" s="29" t="s">
        <v>118</v>
      </c>
      <c r="C110" s="30">
        <f t="shared" ref="C110:F110" si="133">C111</f>
        <v>123025.7</v>
      </c>
      <c r="D110" s="30">
        <f t="shared" si="133"/>
        <v>112237.6</v>
      </c>
      <c r="E110" s="30">
        <f t="shared" si="133"/>
        <v>111049.04741</v>
      </c>
      <c r="F110" s="81">
        <f t="shared" si="133"/>
        <v>105518.31826</v>
      </c>
      <c r="G110" s="10">
        <f t="shared" si="71"/>
        <v>90.264918151248068</v>
      </c>
      <c r="H110" s="10">
        <f t="shared" si="72"/>
        <v>-11976.652589999998</v>
      </c>
      <c r="I110" s="10">
        <f t="shared" si="79"/>
        <v>98.941038840816262</v>
      </c>
      <c r="J110" s="10">
        <f t="shared" si="73"/>
        <v>-1188.5525900000066</v>
      </c>
      <c r="K110" s="10">
        <f t="shared" si="74"/>
        <v>105.2414872044986</v>
      </c>
      <c r="L110" s="10">
        <f t="shared" si="75"/>
        <v>5530.7291499999992</v>
      </c>
      <c r="M110" s="30">
        <f t="shared" ref="M110" si="134">M111</f>
        <v>105518.31826</v>
      </c>
      <c r="N110" s="30">
        <f t="shared" ref="N110" si="135">N111</f>
        <v>106000</v>
      </c>
      <c r="O110" s="10">
        <f t="shared" si="56"/>
        <v>94.442504116267628</v>
      </c>
      <c r="P110" s="10">
        <f t="shared" si="64"/>
        <v>-6237.6000000000058</v>
      </c>
      <c r="Q110" s="10">
        <f t="shared" si="65"/>
        <v>100.45649110784073</v>
      </c>
      <c r="R110" s="10">
        <f t="shared" si="66"/>
        <v>481.68173999999999</v>
      </c>
    </row>
    <row r="111" spans="1:18" s="4" customFormat="1" ht="21" hidden="1" customHeight="1" x14ac:dyDescent="0.25">
      <c r="A111" s="28" t="s">
        <v>117</v>
      </c>
      <c r="B111" s="37" t="s">
        <v>116</v>
      </c>
      <c r="C111" s="30">
        <v>123025.7</v>
      </c>
      <c r="D111" s="30">
        <v>112237.6</v>
      </c>
      <c r="E111" s="30">
        <v>111049.04741</v>
      </c>
      <c r="F111" s="81">
        <v>105518.31826</v>
      </c>
      <c r="G111" s="10">
        <f t="shared" si="71"/>
        <v>90.264918151248068</v>
      </c>
      <c r="H111" s="10">
        <f t="shared" si="72"/>
        <v>-11976.652589999998</v>
      </c>
      <c r="I111" s="10">
        <f t="shared" si="79"/>
        <v>98.941038840816262</v>
      </c>
      <c r="J111" s="10">
        <f t="shared" si="73"/>
        <v>-1188.5525900000066</v>
      </c>
      <c r="K111" s="10">
        <f t="shared" si="74"/>
        <v>105.2414872044986</v>
      </c>
      <c r="L111" s="10">
        <f t="shared" si="75"/>
        <v>5530.7291499999992</v>
      </c>
      <c r="M111" s="30">
        <v>105518.31826</v>
      </c>
      <c r="N111" s="30">
        <v>106000</v>
      </c>
      <c r="O111" s="10">
        <f t="shared" si="56"/>
        <v>94.442504116267628</v>
      </c>
      <c r="P111" s="10">
        <f t="shared" si="64"/>
        <v>-6237.6000000000058</v>
      </c>
      <c r="Q111" s="10">
        <f t="shared" si="65"/>
        <v>100.45649110784073</v>
      </c>
      <c r="R111" s="10">
        <f t="shared" si="66"/>
        <v>481.68173999999999</v>
      </c>
    </row>
    <row r="112" spans="1:18" s="4" customFormat="1" ht="36" hidden="1" customHeight="1" x14ac:dyDescent="0.25">
      <c r="A112" s="28" t="s">
        <v>309</v>
      </c>
      <c r="B112" s="29" t="s">
        <v>311</v>
      </c>
      <c r="C112" s="30"/>
      <c r="D112" s="30"/>
      <c r="E112" s="30"/>
      <c r="F112" s="81"/>
      <c r="G112" s="10" t="e">
        <f t="shared" si="71"/>
        <v>#DIV/0!</v>
      </c>
      <c r="H112" s="10">
        <f t="shared" si="72"/>
        <v>0</v>
      </c>
      <c r="I112" s="10" t="e">
        <f t="shared" si="79"/>
        <v>#DIV/0!</v>
      </c>
      <c r="J112" s="10">
        <f t="shared" si="73"/>
        <v>0</v>
      </c>
      <c r="K112" s="10" t="e">
        <f t="shared" si="74"/>
        <v>#DIV/0!</v>
      </c>
      <c r="L112" s="10">
        <f t="shared" si="75"/>
        <v>0</v>
      </c>
      <c r="M112" s="30"/>
      <c r="N112" s="30">
        <f>E112</f>
        <v>0</v>
      </c>
      <c r="O112" s="10" t="e">
        <f t="shared" si="56"/>
        <v>#DIV/0!</v>
      </c>
      <c r="P112" s="10">
        <f t="shared" si="64"/>
        <v>0</v>
      </c>
      <c r="Q112" s="10" t="e">
        <f t="shared" si="65"/>
        <v>#DIV/0!</v>
      </c>
      <c r="R112" s="10">
        <f t="shared" si="66"/>
        <v>0</v>
      </c>
    </row>
    <row r="113" spans="1:18" s="4" customFormat="1" ht="36" hidden="1" customHeight="1" x14ac:dyDescent="0.25">
      <c r="A113" s="28" t="s">
        <v>424</v>
      </c>
      <c r="B113" s="29" t="s">
        <v>426</v>
      </c>
      <c r="C113" s="69"/>
      <c r="D113" s="69">
        <v>293.14551999999998</v>
      </c>
      <c r="E113" s="69">
        <v>277.55856</v>
      </c>
      <c r="F113" s="82"/>
      <c r="G113" s="70"/>
      <c r="H113" s="70"/>
      <c r="I113" s="10">
        <f t="shared" ref="I113:I117" si="136">E113/D113*100</f>
        <v>94.68285921613267</v>
      </c>
      <c r="J113" s="10">
        <f t="shared" ref="J113:J114" si="137">E113-D113</f>
        <v>-15.586959999999976</v>
      </c>
      <c r="K113" s="10"/>
      <c r="L113" s="10">
        <f t="shared" ref="L113:L114" si="138">E113-F113</f>
        <v>277.55856</v>
      </c>
      <c r="M113" s="69"/>
      <c r="N113" s="69">
        <v>60.6</v>
      </c>
      <c r="O113" s="10">
        <f t="shared" ref="O113:O114" si="139">N113/D113*100</f>
        <v>20.672326836173383</v>
      </c>
      <c r="P113" s="10">
        <f t="shared" ref="P113:P114" si="140">N113-D113</f>
        <v>-232.54551999999998</v>
      </c>
      <c r="Q113" s="10" t="e">
        <f t="shared" ref="Q113:Q114" si="141">N113/M113*100</f>
        <v>#DIV/0!</v>
      </c>
      <c r="R113" s="10">
        <f t="shared" ref="R113:R114" si="142">N113-M113</f>
        <v>60.6</v>
      </c>
    </row>
    <row r="114" spans="1:18" s="4" customFormat="1" ht="29.25" hidden="1" customHeight="1" x14ac:dyDescent="0.25">
      <c r="A114" s="28" t="s">
        <v>425</v>
      </c>
      <c r="B114" s="29" t="s">
        <v>427</v>
      </c>
      <c r="C114" s="69"/>
      <c r="D114" s="69"/>
      <c r="E114" s="69"/>
      <c r="F114" s="82"/>
      <c r="G114" s="70"/>
      <c r="H114" s="70"/>
      <c r="I114" s="10" t="e">
        <f t="shared" si="136"/>
        <v>#DIV/0!</v>
      </c>
      <c r="J114" s="10">
        <f t="shared" si="137"/>
        <v>0</v>
      </c>
      <c r="K114" s="10" t="e">
        <f t="shared" ref="K114" si="143">E114/F114*100</f>
        <v>#DIV/0!</v>
      </c>
      <c r="L114" s="10">
        <f t="shared" si="138"/>
        <v>0</v>
      </c>
      <c r="M114" s="69"/>
      <c r="N114" s="69"/>
      <c r="O114" s="10" t="e">
        <f t="shared" si="139"/>
        <v>#DIV/0!</v>
      </c>
      <c r="P114" s="10">
        <f t="shared" si="140"/>
        <v>0</v>
      </c>
      <c r="Q114" s="10" t="e">
        <f t="shared" si="141"/>
        <v>#DIV/0!</v>
      </c>
      <c r="R114" s="10">
        <f t="shared" si="142"/>
        <v>0</v>
      </c>
    </row>
    <row r="115" spans="1:18" s="4" customFormat="1" ht="28.5" hidden="1" customHeight="1" x14ac:dyDescent="0.25">
      <c r="A115" s="28" t="s">
        <v>126</v>
      </c>
      <c r="B115" s="29" t="s">
        <v>125</v>
      </c>
      <c r="C115" s="30"/>
      <c r="D115" s="30">
        <v>519.59671000000003</v>
      </c>
      <c r="E115" s="30">
        <v>558.13832000000002</v>
      </c>
      <c r="F115" s="81">
        <v>236.74646999999999</v>
      </c>
      <c r="G115" s="10" t="e">
        <f t="shared" si="71"/>
        <v>#DIV/0!</v>
      </c>
      <c r="H115" s="10">
        <f t="shared" si="72"/>
        <v>558.13832000000002</v>
      </c>
      <c r="I115" s="10">
        <f t="shared" si="136"/>
        <v>107.41760085432412</v>
      </c>
      <c r="J115" s="10">
        <f t="shared" si="73"/>
        <v>38.541609999999991</v>
      </c>
      <c r="K115" s="10">
        <f t="shared" si="74"/>
        <v>235.7535975087612</v>
      </c>
      <c r="L115" s="10">
        <f t="shared" si="75"/>
        <v>321.39185000000003</v>
      </c>
      <c r="M115" s="30">
        <v>236.74646999999999</v>
      </c>
      <c r="N115" s="30">
        <v>238.3</v>
      </c>
      <c r="O115" s="10">
        <f t="shared" si="56"/>
        <v>45.862492085448345</v>
      </c>
      <c r="P115" s="10">
        <f t="shared" si="64"/>
        <v>-281.29671000000002</v>
      </c>
      <c r="Q115" s="10">
        <f t="shared" si="65"/>
        <v>100.6561998580169</v>
      </c>
      <c r="R115" s="10">
        <f t="shared" si="66"/>
        <v>1.5535300000000234</v>
      </c>
    </row>
    <row r="116" spans="1:18" s="4" customFormat="1" ht="28.5" hidden="1" customHeight="1" x14ac:dyDescent="0.25">
      <c r="A116" s="28" t="s">
        <v>124</v>
      </c>
      <c r="B116" s="29" t="s">
        <v>123</v>
      </c>
      <c r="C116" s="30">
        <v>30000</v>
      </c>
      <c r="D116" s="30">
        <v>53109.314689999999</v>
      </c>
      <c r="E116" s="30">
        <v>53109.314689999999</v>
      </c>
      <c r="F116" s="81">
        <v>49053.869440000002</v>
      </c>
      <c r="G116" s="10">
        <f t="shared" si="71"/>
        <v>177.03104896666667</v>
      </c>
      <c r="H116" s="10">
        <f t="shared" si="72"/>
        <v>23109.314689999999</v>
      </c>
      <c r="I116" s="10">
        <f t="shared" si="136"/>
        <v>100</v>
      </c>
      <c r="J116" s="10">
        <f t="shared" si="73"/>
        <v>0</v>
      </c>
      <c r="K116" s="10">
        <f t="shared" si="74"/>
        <v>108.26732997069762</v>
      </c>
      <c r="L116" s="10">
        <f t="shared" si="75"/>
        <v>4055.445249999997</v>
      </c>
      <c r="M116" s="30">
        <v>49053.869440000002</v>
      </c>
      <c r="N116" s="30">
        <v>53109.3</v>
      </c>
      <c r="O116" s="10">
        <f t="shared" si="56"/>
        <v>99.999972340068624</v>
      </c>
      <c r="P116" s="10">
        <f t="shared" si="64"/>
        <v>-1.4689999996335246E-2</v>
      </c>
      <c r="Q116" s="10">
        <f t="shared" si="65"/>
        <v>108.26730002402844</v>
      </c>
      <c r="R116" s="10">
        <f t="shared" si="66"/>
        <v>4055.4305600000007</v>
      </c>
    </row>
    <row r="117" spans="1:18" s="4" customFormat="1" ht="28.5" hidden="1" customHeight="1" x14ac:dyDescent="0.25">
      <c r="A117" s="28" t="s">
        <v>280</v>
      </c>
      <c r="B117" s="29" t="s">
        <v>281</v>
      </c>
      <c r="C117" s="30"/>
      <c r="D117" s="30">
        <v>3351.4304699999998</v>
      </c>
      <c r="E117" s="30">
        <v>3351.4304699999998</v>
      </c>
      <c r="F117" s="81">
        <v>3256.17625</v>
      </c>
      <c r="G117" s="10" t="e">
        <f t="shared" si="71"/>
        <v>#DIV/0!</v>
      </c>
      <c r="H117" s="10">
        <f t="shared" si="72"/>
        <v>3351.4304699999998</v>
      </c>
      <c r="I117" s="10">
        <f t="shared" si="136"/>
        <v>100</v>
      </c>
      <c r="J117" s="10">
        <f t="shared" si="73"/>
        <v>0</v>
      </c>
      <c r="K117" s="10">
        <f t="shared" si="74"/>
        <v>102.92533980616068</v>
      </c>
      <c r="L117" s="10">
        <f t="shared" si="75"/>
        <v>95.254219999999805</v>
      </c>
      <c r="M117" s="30">
        <v>3256.17625</v>
      </c>
      <c r="N117" s="30">
        <v>3351.4</v>
      </c>
      <c r="O117" s="10">
        <f t="shared" si="56"/>
        <v>99.999090835979672</v>
      </c>
      <c r="P117" s="10">
        <f t="shared" si="64"/>
        <v>-3.0469999999695574E-2</v>
      </c>
      <c r="Q117" s="10">
        <f t="shared" si="65"/>
        <v>102.92440404600336</v>
      </c>
      <c r="R117" s="10">
        <f t="shared" si="66"/>
        <v>95.223750000000109</v>
      </c>
    </row>
    <row r="118" spans="1:18" s="4" customFormat="1" ht="36.75" hidden="1" customHeight="1" x14ac:dyDescent="0.25">
      <c r="A118" s="28" t="s">
        <v>312</v>
      </c>
      <c r="B118" s="29" t="s">
        <v>376</v>
      </c>
      <c r="C118" s="30"/>
      <c r="D118" s="30"/>
      <c r="E118" s="30"/>
      <c r="F118" s="81"/>
      <c r="G118" s="10" t="e">
        <f t="shared" si="71"/>
        <v>#DIV/0!</v>
      </c>
      <c r="H118" s="10">
        <f t="shared" si="72"/>
        <v>0</v>
      </c>
      <c r="I118" s="10"/>
      <c r="J118" s="10">
        <f t="shared" si="73"/>
        <v>0</v>
      </c>
      <c r="K118" s="10" t="e">
        <f t="shared" si="74"/>
        <v>#DIV/0!</v>
      </c>
      <c r="L118" s="10">
        <f t="shared" si="75"/>
        <v>0</v>
      </c>
      <c r="M118" s="30"/>
      <c r="N118" s="30">
        <v>86.8</v>
      </c>
      <c r="O118" s="10" t="e">
        <f t="shared" si="56"/>
        <v>#DIV/0!</v>
      </c>
      <c r="P118" s="10">
        <f t="shared" si="64"/>
        <v>86.8</v>
      </c>
      <c r="Q118" s="10" t="e">
        <f t="shared" si="65"/>
        <v>#DIV/0!</v>
      </c>
      <c r="R118" s="10">
        <f t="shared" si="66"/>
        <v>86.8</v>
      </c>
    </row>
    <row r="119" spans="1:18" s="3" customFormat="1" ht="39" customHeight="1" x14ac:dyDescent="0.25">
      <c r="A119" s="23" t="s">
        <v>115</v>
      </c>
      <c r="B119" s="24" t="s">
        <v>114</v>
      </c>
      <c r="C119" s="22">
        <f>SUM(C120:C127)</f>
        <v>120580.6</v>
      </c>
      <c r="D119" s="22">
        <f>SUM(D120:D127)</f>
        <v>274003.61982999998</v>
      </c>
      <c r="E119" s="22">
        <f>SUM(E120:E127)</f>
        <v>290812.57277000003</v>
      </c>
      <c r="F119" s="79">
        <f>SUM(F120:F127)</f>
        <v>173381.10149999999</v>
      </c>
      <c r="G119" s="6">
        <f t="shared" si="71"/>
        <v>241.17691632816559</v>
      </c>
      <c r="H119" s="6">
        <f t="shared" si="72"/>
        <v>170231.97277000002</v>
      </c>
      <c r="I119" s="6">
        <f t="shared" si="79"/>
        <v>106.13457331345799</v>
      </c>
      <c r="J119" s="6">
        <f t="shared" si="73"/>
        <v>16808.952940000047</v>
      </c>
      <c r="K119" s="6">
        <f t="shared" si="74"/>
        <v>167.73026024984622</v>
      </c>
      <c r="L119" s="6">
        <f t="shared" si="75"/>
        <v>117431.47127000004</v>
      </c>
      <c r="M119" s="22">
        <f>SUM(M120:M127)</f>
        <v>173381.10149999999</v>
      </c>
      <c r="N119" s="22">
        <f>SUM(N120:N127)</f>
        <v>170929.55635999999</v>
      </c>
      <c r="O119" s="6">
        <f t="shared" si="56"/>
        <v>62.382225631197784</v>
      </c>
      <c r="P119" s="6">
        <f t="shared" si="64"/>
        <v>-103074.06346999999</v>
      </c>
      <c r="Q119" s="6">
        <f t="shared" si="65"/>
        <v>98.586036702506476</v>
      </c>
      <c r="R119" s="6">
        <f t="shared" si="66"/>
        <v>-2451.545140000002</v>
      </c>
    </row>
    <row r="120" spans="1:18" ht="35.25" customHeight="1" x14ac:dyDescent="0.25">
      <c r="A120" s="25" t="s">
        <v>113</v>
      </c>
      <c r="B120" s="33" t="s">
        <v>112</v>
      </c>
      <c r="C120" s="27"/>
      <c r="D120" s="27">
        <v>0</v>
      </c>
      <c r="E120" s="27">
        <v>1074.556</v>
      </c>
      <c r="F120" s="80">
        <v>169.33949999999999</v>
      </c>
      <c r="G120" s="9" t="e">
        <f t="shared" si="71"/>
        <v>#DIV/0!</v>
      </c>
      <c r="H120" s="9">
        <f t="shared" si="72"/>
        <v>1074.556</v>
      </c>
      <c r="I120" s="108" t="s">
        <v>465</v>
      </c>
      <c r="J120" s="9">
        <f t="shared" si="73"/>
        <v>1074.556</v>
      </c>
      <c r="K120" s="9">
        <f t="shared" si="74"/>
        <v>634.55720608599893</v>
      </c>
      <c r="L120" s="9">
        <f t="shared" si="75"/>
        <v>905.2165</v>
      </c>
      <c r="M120" s="27">
        <v>169.33949999999999</v>
      </c>
      <c r="N120" s="27">
        <f>E120</f>
        <v>1074.556</v>
      </c>
      <c r="O120" s="9"/>
      <c r="P120" s="9">
        <f t="shared" si="64"/>
        <v>1074.556</v>
      </c>
      <c r="Q120" s="9">
        <f t="shared" si="65"/>
        <v>634.55720608599893</v>
      </c>
      <c r="R120" s="9">
        <f t="shared" si="66"/>
        <v>905.2165</v>
      </c>
    </row>
    <row r="121" spans="1:18" ht="84" hidden="1" customHeight="1" x14ac:dyDescent="0.25">
      <c r="A121" s="25" t="s">
        <v>111</v>
      </c>
      <c r="B121" s="33" t="s">
        <v>110</v>
      </c>
      <c r="C121" s="27"/>
      <c r="D121" s="27"/>
      <c r="E121" s="27"/>
      <c r="F121" s="80">
        <v>0</v>
      </c>
      <c r="G121" s="9" t="e">
        <f t="shared" si="71"/>
        <v>#DIV/0!</v>
      </c>
      <c r="H121" s="9">
        <f t="shared" si="72"/>
        <v>0</v>
      </c>
      <c r="I121" s="108"/>
      <c r="J121" s="9">
        <f t="shared" si="73"/>
        <v>0</v>
      </c>
      <c r="K121" s="9" t="e">
        <f t="shared" si="74"/>
        <v>#DIV/0!</v>
      </c>
      <c r="L121" s="9">
        <f t="shared" si="75"/>
        <v>0</v>
      </c>
      <c r="M121" s="27">
        <v>0</v>
      </c>
      <c r="N121" s="27">
        <f t="shared" ref="N121:N122" si="144">E121</f>
        <v>0</v>
      </c>
      <c r="O121" s="9"/>
      <c r="P121" s="9">
        <f t="shared" si="64"/>
        <v>0</v>
      </c>
      <c r="Q121" s="9" t="e">
        <f t="shared" si="65"/>
        <v>#DIV/0!</v>
      </c>
      <c r="R121" s="9">
        <f t="shared" si="66"/>
        <v>0</v>
      </c>
    </row>
    <row r="122" spans="1:18" ht="82.5" customHeight="1" x14ac:dyDescent="0.25">
      <c r="A122" s="25" t="s">
        <v>254</v>
      </c>
      <c r="B122" s="33" t="s">
        <v>253</v>
      </c>
      <c r="C122" s="27"/>
      <c r="D122" s="27">
        <v>0</v>
      </c>
      <c r="E122" s="27">
        <v>29.68</v>
      </c>
      <c r="F122" s="80">
        <v>114.32299999999999</v>
      </c>
      <c r="G122" s="9" t="e">
        <f t="shared" si="71"/>
        <v>#DIV/0!</v>
      </c>
      <c r="H122" s="9">
        <f t="shared" si="72"/>
        <v>29.68</v>
      </c>
      <c r="I122" s="108" t="s">
        <v>465</v>
      </c>
      <c r="J122" s="9">
        <f t="shared" si="73"/>
        <v>29.68</v>
      </c>
      <c r="K122" s="9">
        <f t="shared" si="74"/>
        <v>25.961530050820919</v>
      </c>
      <c r="L122" s="9">
        <f t="shared" si="75"/>
        <v>-84.643000000000001</v>
      </c>
      <c r="M122" s="27">
        <v>114.32299999999999</v>
      </c>
      <c r="N122" s="27">
        <f t="shared" si="144"/>
        <v>29.68</v>
      </c>
      <c r="O122" s="9"/>
      <c r="P122" s="9">
        <f t="shared" si="64"/>
        <v>29.68</v>
      </c>
      <c r="Q122" s="9">
        <f t="shared" si="65"/>
        <v>25.961530050820919</v>
      </c>
      <c r="R122" s="9">
        <f t="shared" si="66"/>
        <v>-84.643000000000001</v>
      </c>
    </row>
    <row r="123" spans="1:18" ht="90.75" customHeight="1" x14ac:dyDescent="0.25">
      <c r="A123" s="25" t="s">
        <v>109</v>
      </c>
      <c r="B123" s="33" t="s">
        <v>108</v>
      </c>
      <c r="C123" s="27">
        <v>25580.6</v>
      </c>
      <c r="D123" s="27">
        <v>66954.5</v>
      </c>
      <c r="E123" s="27">
        <v>69527.134000000005</v>
      </c>
      <c r="F123" s="80">
        <v>43564.890930000001</v>
      </c>
      <c r="G123" s="9">
        <f t="shared" si="71"/>
        <v>271.79633784977682</v>
      </c>
      <c r="H123" s="9">
        <f t="shared" si="72"/>
        <v>43946.534000000007</v>
      </c>
      <c r="I123" s="9">
        <f t="shared" si="79"/>
        <v>103.84236160377571</v>
      </c>
      <c r="J123" s="9">
        <f t="shared" si="73"/>
        <v>2572.6340000000055</v>
      </c>
      <c r="K123" s="9">
        <f t="shared" si="74"/>
        <v>159.59441769684696</v>
      </c>
      <c r="L123" s="9">
        <f t="shared" si="75"/>
        <v>25962.243070000004</v>
      </c>
      <c r="M123" s="27">
        <v>43564.890930000001</v>
      </c>
      <c r="N123" s="27">
        <f>41789+10459</f>
        <v>52248</v>
      </c>
      <c r="O123" s="9">
        <f>N123/D123*100</f>
        <v>78.035083526872725</v>
      </c>
      <c r="P123" s="9">
        <f t="shared" si="64"/>
        <v>-14706.5</v>
      </c>
      <c r="Q123" s="9">
        <f t="shared" si="65"/>
        <v>119.93143764310578</v>
      </c>
      <c r="R123" s="9">
        <f t="shared" si="66"/>
        <v>8683.1090699999986</v>
      </c>
    </row>
    <row r="124" spans="1:18" ht="53.25" customHeight="1" x14ac:dyDescent="0.25">
      <c r="A124" s="25" t="s">
        <v>107</v>
      </c>
      <c r="B124" s="26" t="s">
        <v>106</v>
      </c>
      <c r="C124" s="27">
        <v>20000</v>
      </c>
      <c r="D124" s="27">
        <v>94500</v>
      </c>
      <c r="E124" s="27">
        <v>102645.19928</v>
      </c>
      <c r="F124" s="80">
        <v>52893.047879999998</v>
      </c>
      <c r="G124" s="9">
        <f t="shared" si="71"/>
        <v>513.22599639999999</v>
      </c>
      <c r="H124" s="9">
        <f t="shared" si="72"/>
        <v>82645.199280000001</v>
      </c>
      <c r="I124" s="9">
        <f t="shared" si="79"/>
        <v>108.61925849735449</v>
      </c>
      <c r="J124" s="9">
        <f t="shared" si="73"/>
        <v>8145.1992800000007</v>
      </c>
      <c r="K124" s="9">
        <f t="shared" si="74"/>
        <v>194.0617971436892</v>
      </c>
      <c r="L124" s="9">
        <f t="shared" si="75"/>
        <v>49752.151400000002</v>
      </c>
      <c r="M124" s="27">
        <v>52893.047879999998</v>
      </c>
      <c r="N124" s="27">
        <v>33000</v>
      </c>
      <c r="O124" s="9">
        <f>N124/D124*100</f>
        <v>34.920634920634917</v>
      </c>
      <c r="P124" s="9">
        <f t="shared" si="64"/>
        <v>-61500</v>
      </c>
      <c r="Q124" s="9">
        <f t="shared" si="65"/>
        <v>62.39005185495845</v>
      </c>
      <c r="R124" s="9">
        <f t="shared" si="66"/>
        <v>-19893.047879999998</v>
      </c>
    </row>
    <row r="125" spans="1:18" ht="48" customHeight="1" x14ac:dyDescent="0.25">
      <c r="A125" s="51" t="s">
        <v>328</v>
      </c>
      <c r="B125" s="26" t="s">
        <v>327</v>
      </c>
      <c r="C125" s="27"/>
      <c r="D125" s="27">
        <v>7549.1198299999996</v>
      </c>
      <c r="E125" s="27">
        <v>9577.3203599999997</v>
      </c>
      <c r="F125" s="80">
        <v>6005.2556999999997</v>
      </c>
      <c r="G125" s="9" t="e">
        <f t="shared" si="71"/>
        <v>#DIV/0!</v>
      </c>
      <c r="H125" s="9">
        <f t="shared" si="72"/>
        <v>9577.3203599999997</v>
      </c>
      <c r="I125" s="9">
        <f t="shared" si="79"/>
        <v>126.86671526844739</v>
      </c>
      <c r="J125" s="9">
        <f t="shared" si="73"/>
        <v>2028.2005300000001</v>
      </c>
      <c r="K125" s="9">
        <f t="shared" si="74"/>
        <v>159.48230747276924</v>
      </c>
      <c r="L125" s="9">
        <f t="shared" si="75"/>
        <v>3572.06466</v>
      </c>
      <c r="M125" s="27">
        <v>6005.2556999999997</v>
      </c>
      <c r="N125" s="27">
        <f>E125</f>
        <v>9577.3203599999997</v>
      </c>
      <c r="O125" s="9"/>
      <c r="P125" s="9">
        <f t="shared" ref="P125:P156" si="145">N125-D125</f>
        <v>2028.2005300000001</v>
      </c>
      <c r="Q125" s="9">
        <f t="shared" si="65"/>
        <v>159.48230747276924</v>
      </c>
      <c r="R125" s="9">
        <f t="shared" si="66"/>
        <v>3572.06466</v>
      </c>
    </row>
    <row r="126" spans="1:18" ht="79.5" customHeight="1" x14ac:dyDescent="0.25">
      <c r="A126" s="25" t="s">
        <v>105</v>
      </c>
      <c r="B126" s="26" t="s">
        <v>104</v>
      </c>
      <c r="C126" s="27">
        <v>75000</v>
      </c>
      <c r="D126" s="27">
        <v>105000</v>
      </c>
      <c r="E126" s="27">
        <v>107958.68313</v>
      </c>
      <c r="F126" s="80">
        <v>70634.244489999997</v>
      </c>
      <c r="G126" s="9">
        <f t="shared" si="71"/>
        <v>143.94491084000001</v>
      </c>
      <c r="H126" s="9">
        <f t="shared" si="72"/>
        <v>32958.683130000005</v>
      </c>
      <c r="I126" s="9">
        <f t="shared" si="79"/>
        <v>102.81779345714286</v>
      </c>
      <c r="J126" s="9">
        <f t="shared" si="73"/>
        <v>2958.6831300000049</v>
      </c>
      <c r="K126" s="9">
        <f t="shared" si="74"/>
        <v>152.8418459197708</v>
      </c>
      <c r="L126" s="9">
        <f t="shared" si="75"/>
        <v>37324.438640000008</v>
      </c>
      <c r="M126" s="27">
        <v>70634.244489999997</v>
      </c>
      <c r="N126" s="27">
        <v>75000</v>
      </c>
      <c r="O126" s="9">
        <f t="shared" ref="O126:O139" si="146">N126/D126*100</f>
        <v>71.428571428571431</v>
      </c>
      <c r="P126" s="9">
        <f t="shared" si="145"/>
        <v>-30000</v>
      </c>
      <c r="Q126" s="9">
        <f t="shared" si="65"/>
        <v>106.18079168471617</v>
      </c>
      <c r="R126" s="9">
        <f t="shared" si="66"/>
        <v>4365.7555100000027</v>
      </c>
    </row>
    <row r="127" spans="1:18" ht="51" hidden="1" customHeight="1" x14ac:dyDescent="0.25">
      <c r="A127" s="51" t="s">
        <v>314</v>
      </c>
      <c r="B127" s="26" t="s">
        <v>313</v>
      </c>
      <c r="C127" s="27"/>
      <c r="D127" s="27"/>
      <c r="E127" s="27"/>
      <c r="F127" s="80"/>
      <c r="G127" s="9" t="e">
        <f t="shared" si="71"/>
        <v>#DIV/0!</v>
      </c>
      <c r="H127" s="9">
        <f t="shared" si="72"/>
        <v>0</v>
      </c>
      <c r="I127" s="9" t="e">
        <f t="shared" si="79"/>
        <v>#DIV/0!</v>
      </c>
      <c r="J127" s="9">
        <f t="shared" si="73"/>
        <v>0</v>
      </c>
      <c r="K127" s="9" t="e">
        <f t="shared" si="74"/>
        <v>#DIV/0!</v>
      </c>
      <c r="L127" s="9">
        <f t="shared" si="75"/>
        <v>0</v>
      </c>
      <c r="M127" s="27"/>
      <c r="N127" s="27"/>
      <c r="O127" s="9" t="e">
        <f t="shared" si="146"/>
        <v>#DIV/0!</v>
      </c>
      <c r="P127" s="9">
        <f t="shared" si="145"/>
        <v>0</v>
      </c>
      <c r="Q127" s="9" t="e">
        <f t="shared" si="65"/>
        <v>#DIV/0!</v>
      </c>
      <c r="R127" s="9">
        <f t="shared" si="66"/>
        <v>0</v>
      </c>
    </row>
    <row r="128" spans="1:18" s="3" customFormat="1" ht="29.25" customHeight="1" x14ac:dyDescent="0.25">
      <c r="A128" s="23" t="s">
        <v>103</v>
      </c>
      <c r="B128" s="24" t="s">
        <v>102</v>
      </c>
      <c r="C128" s="22">
        <v>9000</v>
      </c>
      <c r="D128" s="22">
        <v>60000</v>
      </c>
      <c r="E128" s="22">
        <v>72961.885590000005</v>
      </c>
      <c r="F128" s="79">
        <v>11650.483609999999</v>
      </c>
      <c r="G128" s="6">
        <f t="shared" si="71"/>
        <v>810.68761766666671</v>
      </c>
      <c r="H128" s="6">
        <f t="shared" si="72"/>
        <v>63961.885590000005</v>
      </c>
      <c r="I128" s="6">
        <f t="shared" si="79"/>
        <v>121.60314265000001</v>
      </c>
      <c r="J128" s="6">
        <f t="shared" si="73"/>
        <v>12961.885590000005</v>
      </c>
      <c r="K128" s="6">
        <f t="shared" si="74"/>
        <v>626.25628284970412</v>
      </c>
      <c r="L128" s="6">
        <f t="shared" si="75"/>
        <v>61311.40198000001</v>
      </c>
      <c r="M128" s="22">
        <v>11650.483609999999</v>
      </c>
      <c r="N128" s="22">
        <v>19500</v>
      </c>
      <c r="O128" s="6">
        <f t="shared" si="146"/>
        <v>32.5</v>
      </c>
      <c r="P128" s="6">
        <f t="shared" si="145"/>
        <v>-40500</v>
      </c>
      <c r="Q128" s="6">
        <f t="shared" si="65"/>
        <v>167.37502624579892</v>
      </c>
      <c r="R128" s="6">
        <f t="shared" si="66"/>
        <v>7849.5163900000007</v>
      </c>
    </row>
    <row r="129" spans="1:18" s="3" customFormat="1" ht="29.25" customHeight="1" x14ac:dyDescent="0.25">
      <c r="A129" s="23" t="s">
        <v>101</v>
      </c>
      <c r="B129" s="24" t="s">
        <v>100</v>
      </c>
      <c r="C129" s="22">
        <f t="shared" ref="C129" si="147">C130+C131+C136</f>
        <v>1500</v>
      </c>
      <c r="D129" s="22">
        <f t="shared" ref="D129:F129" si="148">D130+D131+D136</f>
        <v>14626.00964</v>
      </c>
      <c r="E129" s="22">
        <f t="shared" si="148"/>
        <v>17740.041420000001</v>
      </c>
      <c r="F129" s="79">
        <f t="shared" si="148"/>
        <v>9743.5891100000008</v>
      </c>
      <c r="G129" s="6">
        <f t="shared" si="71"/>
        <v>1182.6694280000002</v>
      </c>
      <c r="H129" s="6">
        <f t="shared" si="72"/>
        <v>16240.041420000001</v>
      </c>
      <c r="I129" s="6">
        <f t="shared" si="79"/>
        <v>121.29105515891074</v>
      </c>
      <c r="J129" s="6">
        <f t="shared" si="73"/>
        <v>3114.0317800000012</v>
      </c>
      <c r="K129" s="6">
        <f t="shared" si="74"/>
        <v>182.06885799189862</v>
      </c>
      <c r="L129" s="6">
        <f t="shared" si="75"/>
        <v>7996.4523100000006</v>
      </c>
      <c r="M129" s="22">
        <f t="shared" ref="M129" si="149">M130+M131+M136</f>
        <v>9743.5891100000008</v>
      </c>
      <c r="N129" s="22">
        <f t="shared" ref="N129" si="150">N130+N131+N136</f>
        <v>2476.1</v>
      </c>
      <c r="O129" s="6">
        <f t="shared" si="146"/>
        <v>16.929429563810952</v>
      </c>
      <c r="P129" s="6">
        <f t="shared" si="145"/>
        <v>-12149.90964</v>
      </c>
      <c r="Q129" s="6">
        <f t="shared" si="65"/>
        <v>25.412606915646098</v>
      </c>
      <c r="R129" s="6">
        <f t="shared" si="66"/>
        <v>-7267.4891100000004</v>
      </c>
    </row>
    <row r="130" spans="1:18" ht="34.5" hidden="1" customHeight="1" x14ac:dyDescent="0.25">
      <c r="A130" s="25" t="s">
        <v>99</v>
      </c>
      <c r="B130" s="26" t="s">
        <v>98</v>
      </c>
      <c r="C130" s="27"/>
      <c r="D130" s="27"/>
      <c r="E130" s="27"/>
      <c r="F130" s="80">
        <v>0</v>
      </c>
      <c r="G130" s="9" t="e">
        <f t="shared" si="71"/>
        <v>#DIV/0!</v>
      </c>
      <c r="H130" s="9">
        <f t="shared" si="72"/>
        <v>0</v>
      </c>
      <c r="I130" s="9"/>
      <c r="J130" s="9">
        <f t="shared" si="73"/>
        <v>0</v>
      </c>
      <c r="K130" s="9"/>
      <c r="L130" s="9">
        <f t="shared" si="75"/>
        <v>0</v>
      </c>
      <c r="M130" s="27">
        <v>0</v>
      </c>
      <c r="N130" s="27"/>
      <c r="O130" s="9" t="e">
        <f t="shared" si="146"/>
        <v>#DIV/0!</v>
      </c>
      <c r="P130" s="9">
        <f t="shared" si="145"/>
        <v>0</v>
      </c>
      <c r="Q130" s="9" t="e">
        <f t="shared" si="65"/>
        <v>#DIV/0!</v>
      </c>
      <c r="R130" s="9">
        <f t="shared" si="66"/>
        <v>0</v>
      </c>
    </row>
    <row r="131" spans="1:18" ht="26.25" hidden="1" customHeight="1" x14ac:dyDescent="0.25">
      <c r="A131" s="25" t="s">
        <v>96</v>
      </c>
      <c r="B131" s="26" t="s">
        <v>97</v>
      </c>
      <c r="C131" s="27">
        <f t="shared" ref="C131" si="151">SUM(C132:C135)</f>
        <v>1500</v>
      </c>
      <c r="D131" s="27">
        <f t="shared" ref="D131:F131" si="152">SUM(D132:D135)</f>
        <v>14626.00964</v>
      </c>
      <c r="E131" s="27">
        <f t="shared" si="152"/>
        <v>17740.041420000001</v>
      </c>
      <c r="F131" s="80">
        <f t="shared" si="152"/>
        <v>9536.4595800000006</v>
      </c>
      <c r="G131" s="9">
        <f t="shared" si="71"/>
        <v>1182.6694280000002</v>
      </c>
      <c r="H131" s="9">
        <f t="shared" si="72"/>
        <v>16240.041420000001</v>
      </c>
      <c r="I131" s="9">
        <f t="shared" si="79"/>
        <v>121.29105515891074</v>
      </c>
      <c r="J131" s="9">
        <f t="shared" si="73"/>
        <v>3114.0317800000012</v>
      </c>
      <c r="K131" s="9">
        <f t="shared" si="74"/>
        <v>186.02334830008266</v>
      </c>
      <c r="L131" s="9">
        <f t="shared" si="75"/>
        <v>8203.5818400000007</v>
      </c>
      <c r="M131" s="27">
        <f t="shared" ref="M131" si="153">SUM(M132:M135)</f>
        <v>9536.4595800000006</v>
      </c>
      <c r="N131" s="27">
        <f t="shared" ref="N131" si="154">SUM(N132:N135)</f>
        <v>2476.1</v>
      </c>
      <c r="O131" s="9">
        <f t="shared" si="146"/>
        <v>16.929429563810952</v>
      </c>
      <c r="P131" s="9">
        <f t="shared" si="145"/>
        <v>-12149.90964</v>
      </c>
      <c r="Q131" s="9">
        <f t="shared" si="65"/>
        <v>25.964562416778993</v>
      </c>
      <c r="R131" s="9">
        <f t="shared" si="66"/>
        <v>-7060.3595800000003</v>
      </c>
    </row>
    <row r="132" spans="1:18" s="4" customFormat="1" ht="21.75" hidden="1" customHeight="1" x14ac:dyDescent="0.25">
      <c r="A132" s="28" t="s">
        <v>96</v>
      </c>
      <c r="B132" s="29" t="s">
        <v>95</v>
      </c>
      <c r="C132" s="30"/>
      <c r="D132" s="30"/>
      <c r="E132" s="30"/>
      <c r="F132" s="81">
        <v>0</v>
      </c>
      <c r="G132" s="10" t="e">
        <f t="shared" si="71"/>
        <v>#DIV/0!</v>
      </c>
      <c r="H132" s="10">
        <f t="shared" si="72"/>
        <v>0</v>
      </c>
      <c r="I132" s="10" t="e">
        <f t="shared" si="79"/>
        <v>#DIV/0!</v>
      </c>
      <c r="J132" s="10">
        <f t="shared" si="73"/>
        <v>0</v>
      </c>
      <c r="K132" s="10" t="e">
        <f t="shared" si="74"/>
        <v>#DIV/0!</v>
      </c>
      <c r="L132" s="10">
        <f t="shared" si="75"/>
        <v>0</v>
      </c>
      <c r="M132" s="30">
        <v>0</v>
      </c>
      <c r="N132" s="30">
        <v>0</v>
      </c>
      <c r="O132" s="10" t="e">
        <f t="shared" si="146"/>
        <v>#DIV/0!</v>
      </c>
      <c r="P132" s="10">
        <f t="shared" si="145"/>
        <v>0</v>
      </c>
      <c r="Q132" s="10" t="e">
        <f t="shared" si="65"/>
        <v>#DIV/0!</v>
      </c>
      <c r="R132" s="10">
        <f t="shared" si="66"/>
        <v>0</v>
      </c>
    </row>
    <row r="133" spans="1:18" s="4" customFormat="1" ht="24" hidden="1" customHeight="1" x14ac:dyDescent="0.25">
      <c r="A133" s="28" t="s">
        <v>94</v>
      </c>
      <c r="B133" s="29" t="s">
        <v>95</v>
      </c>
      <c r="C133" s="30"/>
      <c r="D133" s="30"/>
      <c r="E133" s="30">
        <v>3100.0000100000002</v>
      </c>
      <c r="F133" s="81">
        <v>562.32113000000004</v>
      </c>
      <c r="G133" s="10" t="e">
        <f t="shared" si="71"/>
        <v>#DIV/0!</v>
      </c>
      <c r="H133" s="10">
        <f t="shared" si="72"/>
        <v>3100.0000100000002</v>
      </c>
      <c r="I133" s="10"/>
      <c r="J133" s="10">
        <f t="shared" si="73"/>
        <v>3100.0000100000002</v>
      </c>
      <c r="K133" s="10">
        <f t="shared" si="74"/>
        <v>551.28641706919325</v>
      </c>
      <c r="L133" s="10">
        <f t="shared" si="75"/>
        <v>2537.6788800000004</v>
      </c>
      <c r="M133" s="30">
        <v>562.32113000000004</v>
      </c>
      <c r="N133" s="30">
        <v>0</v>
      </c>
      <c r="O133" s="10" t="e">
        <f t="shared" si="146"/>
        <v>#DIV/0!</v>
      </c>
      <c r="P133" s="10">
        <f t="shared" si="145"/>
        <v>0</v>
      </c>
      <c r="Q133" s="10">
        <f t="shared" si="65"/>
        <v>0</v>
      </c>
      <c r="R133" s="10">
        <f t="shared" si="66"/>
        <v>-562.32113000000004</v>
      </c>
    </row>
    <row r="134" spans="1:18" s="4" customFormat="1" ht="24" hidden="1" customHeight="1" x14ac:dyDescent="0.25">
      <c r="A134" s="28" t="s">
        <v>93</v>
      </c>
      <c r="B134" s="29" t="s">
        <v>95</v>
      </c>
      <c r="C134" s="30"/>
      <c r="D134" s="30"/>
      <c r="E134" s="30"/>
      <c r="F134" s="81">
        <v>0</v>
      </c>
      <c r="G134" s="10" t="e">
        <f t="shared" si="71"/>
        <v>#DIV/0!</v>
      </c>
      <c r="H134" s="10">
        <f t="shared" si="72"/>
        <v>0</v>
      </c>
      <c r="I134" s="10" t="e">
        <f t="shared" si="79"/>
        <v>#DIV/0!</v>
      </c>
      <c r="J134" s="10">
        <f t="shared" si="73"/>
        <v>0</v>
      </c>
      <c r="K134" s="10" t="e">
        <f t="shared" si="74"/>
        <v>#DIV/0!</v>
      </c>
      <c r="L134" s="10">
        <f t="shared" si="75"/>
        <v>0</v>
      </c>
      <c r="M134" s="30">
        <v>0</v>
      </c>
      <c r="N134" s="30">
        <v>0</v>
      </c>
      <c r="O134" s="10" t="e">
        <f t="shared" si="146"/>
        <v>#DIV/0!</v>
      </c>
      <c r="P134" s="10">
        <f t="shared" si="145"/>
        <v>0</v>
      </c>
      <c r="Q134" s="10" t="e">
        <f t="shared" si="65"/>
        <v>#DIV/0!</v>
      </c>
      <c r="R134" s="10">
        <f t="shared" si="66"/>
        <v>0</v>
      </c>
    </row>
    <row r="135" spans="1:18" s="4" customFormat="1" ht="48.75" hidden="1" customHeight="1" x14ac:dyDescent="0.25">
      <c r="A135" s="28" t="s">
        <v>92</v>
      </c>
      <c r="B135" s="29" t="s">
        <v>91</v>
      </c>
      <c r="C135" s="30">
        <v>1500</v>
      </c>
      <c r="D135" s="30">
        <v>14626.00964</v>
      </c>
      <c r="E135" s="30">
        <v>14640.04141</v>
      </c>
      <c r="F135" s="81">
        <v>8974.1384500000004</v>
      </c>
      <c r="G135" s="10">
        <f t="shared" si="71"/>
        <v>976.00276066666663</v>
      </c>
      <c r="H135" s="10">
        <f t="shared" si="72"/>
        <v>13140.04141</v>
      </c>
      <c r="I135" s="10">
        <f t="shared" si="79"/>
        <v>100.09593710345727</v>
      </c>
      <c r="J135" s="10">
        <f t="shared" si="73"/>
        <v>14.031769999999597</v>
      </c>
      <c r="K135" s="10">
        <f t="shared" si="74"/>
        <v>163.13589868897108</v>
      </c>
      <c r="L135" s="10">
        <f t="shared" si="75"/>
        <v>5665.9029599999994</v>
      </c>
      <c r="M135" s="30">
        <v>8974.1384500000004</v>
      </c>
      <c r="N135" s="30">
        <v>2476.1</v>
      </c>
      <c r="O135" s="10">
        <f t="shared" si="146"/>
        <v>16.929429563810952</v>
      </c>
      <c r="P135" s="10">
        <f t="shared" si="145"/>
        <v>-12149.90964</v>
      </c>
      <c r="Q135" s="10">
        <f t="shared" si="65"/>
        <v>27.591506569636216</v>
      </c>
      <c r="R135" s="10">
        <f t="shared" si="66"/>
        <v>-6498.03845</v>
      </c>
    </row>
    <row r="136" spans="1:18" ht="30.75" hidden="1" customHeight="1" x14ac:dyDescent="0.25">
      <c r="A136" s="25" t="s">
        <v>90</v>
      </c>
      <c r="B136" s="26" t="s">
        <v>89</v>
      </c>
      <c r="C136" s="27">
        <f t="shared" ref="C136:D136" si="155">C137</f>
        <v>0</v>
      </c>
      <c r="D136" s="27">
        <f t="shared" si="155"/>
        <v>0</v>
      </c>
      <c r="E136" s="27">
        <v>0</v>
      </c>
      <c r="F136" s="80">
        <f t="shared" ref="F136" si="156">F137</f>
        <v>207.12952999999999</v>
      </c>
      <c r="G136" s="9" t="e">
        <f t="shared" si="71"/>
        <v>#DIV/0!</v>
      </c>
      <c r="H136" s="9">
        <f t="shared" si="72"/>
        <v>0</v>
      </c>
      <c r="I136" s="9" t="e">
        <f t="shared" si="79"/>
        <v>#DIV/0!</v>
      </c>
      <c r="J136" s="9">
        <f t="shared" si="73"/>
        <v>0</v>
      </c>
      <c r="K136" s="9">
        <f t="shared" si="74"/>
        <v>0</v>
      </c>
      <c r="L136" s="9">
        <f t="shared" si="75"/>
        <v>-207.12952999999999</v>
      </c>
      <c r="M136" s="27">
        <f t="shared" ref="M136" si="157">M137</f>
        <v>207.12952999999999</v>
      </c>
      <c r="N136" s="27">
        <v>0</v>
      </c>
      <c r="O136" s="9" t="e">
        <f t="shared" si="146"/>
        <v>#DIV/0!</v>
      </c>
      <c r="P136" s="9">
        <f t="shared" si="145"/>
        <v>0</v>
      </c>
      <c r="Q136" s="9">
        <f t="shared" si="65"/>
        <v>0</v>
      </c>
      <c r="R136" s="9">
        <f t="shared" si="66"/>
        <v>-207.12952999999999</v>
      </c>
    </row>
    <row r="137" spans="1:18" s="4" customFormat="1" ht="36" hidden="1" customHeight="1" x14ac:dyDescent="0.25">
      <c r="A137" s="38"/>
      <c r="B137" s="29" t="s">
        <v>246</v>
      </c>
      <c r="C137" s="30"/>
      <c r="D137" s="30">
        <v>0</v>
      </c>
      <c r="E137" s="30">
        <v>0</v>
      </c>
      <c r="F137" s="81">
        <v>207.12952999999999</v>
      </c>
      <c r="G137" s="10" t="e">
        <f t="shared" si="71"/>
        <v>#DIV/0!</v>
      </c>
      <c r="H137" s="10">
        <f t="shared" si="72"/>
        <v>0</v>
      </c>
      <c r="I137" s="10" t="e">
        <f t="shared" si="79"/>
        <v>#DIV/0!</v>
      </c>
      <c r="J137" s="10">
        <f t="shared" si="73"/>
        <v>0</v>
      </c>
      <c r="K137" s="10">
        <f t="shared" si="74"/>
        <v>0</v>
      </c>
      <c r="L137" s="10">
        <f t="shared" si="75"/>
        <v>-207.12952999999999</v>
      </c>
      <c r="M137" s="30">
        <v>207.12952999999999</v>
      </c>
      <c r="N137" s="30">
        <v>0</v>
      </c>
      <c r="O137" s="10" t="e">
        <f t="shared" si="146"/>
        <v>#DIV/0!</v>
      </c>
      <c r="P137" s="10">
        <f t="shared" si="145"/>
        <v>0</v>
      </c>
      <c r="Q137" s="10">
        <f t="shared" si="65"/>
        <v>0</v>
      </c>
      <c r="R137" s="10">
        <f t="shared" si="66"/>
        <v>-207.12952999999999</v>
      </c>
    </row>
    <row r="138" spans="1:18" s="3" customFormat="1" ht="27.75" customHeight="1" x14ac:dyDescent="0.25">
      <c r="A138" s="23" t="s">
        <v>88</v>
      </c>
      <c r="B138" s="21" t="s">
        <v>87</v>
      </c>
      <c r="C138" s="76">
        <f>C140+C143+C238+C267+C290+C291+C292+C293+C295+C299</f>
        <v>6156471.1111399997</v>
      </c>
      <c r="D138" s="22">
        <f>D140+D143+D238+D267+D290+D291+D292+D293+D295+D299</f>
        <v>6449843.0971800005</v>
      </c>
      <c r="E138" s="22">
        <f>E140+E143+E238+E267+E290+E291+E292+E293+E295+E299</f>
        <v>5380738.1708400007</v>
      </c>
      <c r="F138" s="79">
        <f>F140+F143+F238+F267+F290+F291+F292+F293+F295+F299</f>
        <v>4410930.9217599994</v>
      </c>
      <c r="G138" s="6">
        <f t="shared" si="71"/>
        <v>87.399714441990525</v>
      </c>
      <c r="H138" s="6">
        <f t="shared" si="72"/>
        <v>-775732.94029999897</v>
      </c>
      <c r="I138" s="6">
        <f t="shared" si="79"/>
        <v>83.424326604046641</v>
      </c>
      <c r="J138" s="6">
        <f t="shared" si="73"/>
        <v>-1069104.9263399998</v>
      </c>
      <c r="K138" s="6">
        <f t="shared" si="74"/>
        <v>121.98645288902053</v>
      </c>
      <c r="L138" s="6">
        <f t="shared" si="75"/>
        <v>969807.24908000138</v>
      </c>
      <c r="M138" s="22">
        <f>M140+M143+M238+M267+M290+M291+M292+M293+M295+M299</f>
        <v>4410930.9217599994</v>
      </c>
      <c r="N138" s="22">
        <f>N140+N143+N238+N267+N290+N291+N292+N293+N295+N299</f>
        <v>0</v>
      </c>
      <c r="O138" s="6">
        <f t="shared" si="146"/>
        <v>0</v>
      </c>
      <c r="P138" s="6">
        <f t="shared" si="145"/>
        <v>-6449843.0971800005</v>
      </c>
      <c r="Q138" s="6">
        <f t="shared" si="65"/>
        <v>0</v>
      </c>
      <c r="R138" s="6">
        <f t="shared" si="66"/>
        <v>-4410930.9217599994</v>
      </c>
    </row>
    <row r="139" spans="1:18" s="3" customFormat="1" ht="33" customHeight="1" x14ac:dyDescent="0.25">
      <c r="A139" s="20" t="s">
        <v>86</v>
      </c>
      <c r="B139" s="21" t="s">
        <v>85</v>
      </c>
      <c r="C139" s="22">
        <f>C140+C143+C238+C267</f>
        <v>6156471.1111399997</v>
      </c>
      <c r="D139" s="22">
        <f>D140+D143+D238+D267</f>
        <v>6441265.9877800001</v>
      </c>
      <c r="E139" s="22">
        <f>E140+E143+E238+E267</f>
        <v>5522789.5479199998</v>
      </c>
      <c r="F139" s="79">
        <f>F140+F143+F238+F267</f>
        <v>4444293.2618199997</v>
      </c>
      <c r="G139" s="6">
        <f t="shared" si="71"/>
        <v>89.707065106285214</v>
      </c>
      <c r="H139" s="6">
        <f t="shared" si="72"/>
        <v>-633681.56321999989</v>
      </c>
      <c r="I139" s="6">
        <f t="shared" si="79"/>
        <v>85.740746592323916</v>
      </c>
      <c r="J139" s="6">
        <f t="shared" si="73"/>
        <v>-918476.43986000028</v>
      </c>
      <c r="K139" s="6">
        <f t="shared" si="74"/>
        <v>124.26699190544281</v>
      </c>
      <c r="L139" s="6">
        <f t="shared" si="75"/>
        <v>1078496.2861000001</v>
      </c>
      <c r="M139" s="22">
        <f>M140+M143+M238+M267</f>
        <v>4444293.2618199997</v>
      </c>
      <c r="N139" s="22">
        <f>N140+N143+N238+N267</f>
        <v>0</v>
      </c>
      <c r="O139" s="6">
        <f t="shared" si="146"/>
        <v>0</v>
      </c>
      <c r="P139" s="6">
        <f t="shared" si="145"/>
        <v>-6441265.9877800001</v>
      </c>
      <c r="Q139" s="6">
        <f t="shared" si="65"/>
        <v>0</v>
      </c>
      <c r="R139" s="6">
        <f t="shared" si="66"/>
        <v>-4444293.2618199997</v>
      </c>
    </row>
    <row r="140" spans="1:18" s="3" customFormat="1" ht="34.5" customHeight="1" x14ac:dyDescent="0.25">
      <c r="A140" s="20" t="s">
        <v>84</v>
      </c>
      <c r="B140" s="24" t="s">
        <v>83</v>
      </c>
      <c r="C140" s="22">
        <f>SUM(C141:C142)</f>
        <v>0</v>
      </c>
      <c r="D140" s="22">
        <f>SUM(D141:D142)</f>
        <v>0</v>
      </c>
      <c r="E140" s="22">
        <f>SUM(E141:E142)</f>
        <v>275828</v>
      </c>
      <c r="F140" s="79">
        <f>SUM(F141:F142)</f>
        <v>60509</v>
      </c>
      <c r="G140" s="6" t="e">
        <f t="shared" si="71"/>
        <v>#DIV/0!</v>
      </c>
      <c r="H140" s="6">
        <f t="shared" si="72"/>
        <v>275828</v>
      </c>
      <c r="I140" s="110" t="s">
        <v>465</v>
      </c>
      <c r="J140" s="6">
        <f t="shared" si="73"/>
        <v>275828</v>
      </c>
      <c r="K140" s="6">
        <f t="shared" si="74"/>
        <v>455.84623774975626</v>
      </c>
      <c r="L140" s="6">
        <f t="shared" si="75"/>
        <v>215319</v>
      </c>
      <c r="M140" s="22">
        <f>SUM(M141:M142)</f>
        <v>60509</v>
      </c>
      <c r="N140" s="22">
        <f>SUM(N141:N142)</f>
        <v>0</v>
      </c>
      <c r="O140" s="6"/>
      <c r="P140" s="6">
        <f t="shared" si="145"/>
        <v>0</v>
      </c>
      <c r="Q140" s="6">
        <f t="shared" si="65"/>
        <v>0</v>
      </c>
      <c r="R140" s="6">
        <f t="shared" si="66"/>
        <v>-60509</v>
      </c>
    </row>
    <row r="141" spans="1:18" ht="31.5" hidden="1" customHeight="1" x14ac:dyDescent="0.25">
      <c r="A141" s="25" t="s">
        <v>82</v>
      </c>
      <c r="B141" s="39" t="s">
        <v>81</v>
      </c>
      <c r="C141" s="27"/>
      <c r="D141" s="27"/>
      <c r="E141" s="27"/>
      <c r="F141" s="80">
        <v>509</v>
      </c>
      <c r="G141" s="9" t="e">
        <f t="shared" si="71"/>
        <v>#DIV/0!</v>
      </c>
      <c r="H141" s="9">
        <f t="shared" si="72"/>
        <v>0</v>
      </c>
      <c r="I141" s="108"/>
      <c r="J141" s="9">
        <f t="shared" si="73"/>
        <v>0</v>
      </c>
      <c r="K141" s="9">
        <f t="shared" si="74"/>
        <v>0</v>
      </c>
      <c r="L141" s="9">
        <f t="shared" si="75"/>
        <v>-509</v>
      </c>
      <c r="M141" s="27">
        <v>509</v>
      </c>
      <c r="N141" s="27"/>
      <c r="O141" s="9" t="e">
        <f t="shared" ref="O141:O190" si="158">N141/D141*100</f>
        <v>#DIV/0!</v>
      </c>
      <c r="P141" s="9">
        <f t="shared" si="145"/>
        <v>0</v>
      </c>
      <c r="Q141" s="9">
        <f t="shared" si="65"/>
        <v>0</v>
      </c>
      <c r="R141" s="9">
        <f t="shared" si="66"/>
        <v>-509</v>
      </c>
    </row>
    <row r="142" spans="1:18" ht="23.25" customHeight="1" x14ac:dyDescent="0.25">
      <c r="A142" s="25" t="s">
        <v>80</v>
      </c>
      <c r="B142" s="39" t="s">
        <v>79</v>
      </c>
      <c r="C142" s="40"/>
      <c r="D142" s="40">
        <v>0</v>
      </c>
      <c r="E142" s="40">
        <v>275828</v>
      </c>
      <c r="F142" s="85">
        <v>60000</v>
      </c>
      <c r="G142" s="12" t="e">
        <f t="shared" si="71"/>
        <v>#DIV/0!</v>
      </c>
      <c r="H142" s="12">
        <f t="shared" si="72"/>
        <v>275828</v>
      </c>
      <c r="I142" s="111" t="s">
        <v>465</v>
      </c>
      <c r="J142" s="12">
        <f t="shared" si="73"/>
        <v>275828</v>
      </c>
      <c r="K142" s="12">
        <f t="shared" si="74"/>
        <v>459.71333333333337</v>
      </c>
      <c r="L142" s="12">
        <f t="shared" si="75"/>
        <v>215828</v>
      </c>
      <c r="M142" s="40">
        <v>60000</v>
      </c>
      <c r="N142" s="40"/>
      <c r="O142" s="12" t="e">
        <f t="shared" si="158"/>
        <v>#DIV/0!</v>
      </c>
      <c r="P142" s="12">
        <f t="shared" si="145"/>
        <v>0</v>
      </c>
      <c r="Q142" s="12">
        <f t="shared" si="65"/>
        <v>0</v>
      </c>
      <c r="R142" s="12">
        <f t="shared" si="66"/>
        <v>-60000</v>
      </c>
    </row>
    <row r="143" spans="1:18" s="3" customFormat="1" ht="35.25" customHeight="1" x14ac:dyDescent="0.25">
      <c r="A143" s="23" t="s">
        <v>78</v>
      </c>
      <c r="B143" s="24" t="s">
        <v>77</v>
      </c>
      <c r="C143" s="22">
        <f>C144+C148+C149+C150+C156+C158+C159+C160+C164+C167+C168+C169+C170+C171+C172+C175+C185+C188+C192+C193+C208</f>
        <v>3485726.6911399998</v>
      </c>
      <c r="D143" s="22">
        <f>D144+D148+D149+D150+D156+D158+D159+D160+D164+D167+D168+D169+D170+D171+D172+D175+D185+D188+D192+D193+D208</f>
        <v>3943930.2800299996</v>
      </c>
      <c r="E143" s="22">
        <f>E144+E148+E149+E150+E156+E158+E159+E160+E164+E167+E168+E169+E170+E171+E172+E175+E185+E188+E192+E193+E208</f>
        <v>2875879.0167100001</v>
      </c>
      <c r="F143" s="79">
        <f>F144+F148+F149+F150+F156+F158+F159+F160+F164+F168+F169+F170+F171+F172+F175+F185+F188+F192+F193+F208</f>
        <v>1984865.5018799999</v>
      </c>
      <c r="G143" s="6">
        <f t="shared" si="71"/>
        <v>82.504432261424654</v>
      </c>
      <c r="H143" s="6">
        <f t="shared" si="72"/>
        <v>-609847.67442999966</v>
      </c>
      <c r="I143" s="6">
        <f t="shared" si="79"/>
        <v>72.919113993265739</v>
      </c>
      <c r="J143" s="6">
        <f t="shared" si="73"/>
        <v>-1068051.2633199994</v>
      </c>
      <c r="K143" s="6">
        <f t="shared" si="74"/>
        <v>144.89037236961707</v>
      </c>
      <c r="L143" s="6">
        <f t="shared" si="75"/>
        <v>891013.51483000023</v>
      </c>
      <c r="M143" s="22">
        <f>M144+M148+M149+M150+M156+M158+M159+M160+M164+M168+M169+M170+M171+M172+M175+M185+M188+M192+M193+M208</f>
        <v>1984865.5018799999</v>
      </c>
      <c r="N143" s="22">
        <f>N144+N148+N149+N150+N156+N158+N159+N160+N164+N168+N169+N170+N171+N172+N175+N185+N188+N192+N193+N208</f>
        <v>0</v>
      </c>
      <c r="O143" s="6">
        <f t="shared" si="158"/>
        <v>0</v>
      </c>
      <c r="P143" s="6">
        <f t="shared" si="145"/>
        <v>-3943930.2800299996</v>
      </c>
      <c r="Q143" s="6">
        <f t="shared" si="65"/>
        <v>0</v>
      </c>
      <c r="R143" s="6">
        <f t="shared" si="66"/>
        <v>-1984865.5018799999</v>
      </c>
    </row>
    <row r="144" spans="1:18" ht="81.75" customHeight="1" x14ac:dyDescent="0.25">
      <c r="A144" s="41" t="s">
        <v>76</v>
      </c>
      <c r="B144" s="42" t="s">
        <v>75</v>
      </c>
      <c r="C144" s="43">
        <f t="shared" ref="C144" si="159">SUM(C145:C147)</f>
        <v>119521.37</v>
      </c>
      <c r="D144" s="43">
        <f t="shared" ref="D144:F144" si="160">SUM(D145:D147)</f>
        <v>110731.48</v>
      </c>
      <c r="E144" s="43">
        <f t="shared" si="160"/>
        <v>109202.59623</v>
      </c>
      <c r="F144" s="86">
        <f t="shared" si="160"/>
        <v>79972.938529999999</v>
      </c>
      <c r="G144" s="13">
        <f t="shared" si="71"/>
        <v>91.366586770215235</v>
      </c>
      <c r="H144" s="13">
        <f t="shared" si="72"/>
        <v>-10318.77377</v>
      </c>
      <c r="I144" s="13">
        <f t="shared" si="79"/>
        <v>98.619287153030015</v>
      </c>
      <c r="J144" s="13">
        <f t="shared" si="73"/>
        <v>-1528.8837700000004</v>
      </c>
      <c r="K144" s="13">
        <f t="shared" si="74"/>
        <v>136.5494356432022</v>
      </c>
      <c r="L144" s="13">
        <f t="shared" si="75"/>
        <v>29229.657699999996</v>
      </c>
      <c r="M144" s="43">
        <f t="shared" ref="M144" si="161">SUM(M145:M147)</f>
        <v>79972.938529999999</v>
      </c>
      <c r="N144" s="43">
        <f t="shared" ref="N144" si="162">SUM(N145:N147)</f>
        <v>0</v>
      </c>
      <c r="O144" s="13">
        <f t="shared" si="158"/>
        <v>0</v>
      </c>
      <c r="P144" s="13">
        <f t="shared" si="145"/>
        <v>-110731.48</v>
      </c>
      <c r="Q144" s="13">
        <f t="shared" si="65"/>
        <v>0</v>
      </c>
      <c r="R144" s="13">
        <f t="shared" si="66"/>
        <v>-79972.938529999999</v>
      </c>
    </row>
    <row r="145" spans="1:18" s="4" customFormat="1" ht="50.25" customHeight="1" x14ac:dyDescent="0.25">
      <c r="A145" s="44"/>
      <c r="B145" s="45" t="s">
        <v>74</v>
      </c>
      <c r="C145" s="46">
        <v>88230</v>
      </c>
      <c r="D145" s="46">
        <v>87446</v>
      </c>
      <c r="E145" s="46">
        <v>86455.711630000005</v>
      </c>
      <c r="F145" s="87">
        <v>60697.070740000003</v>
      </c>
      <c r="G145" s="14">
        <f t="shared" si="71"/>
        <v>97.989019188484647</v>
      </c>
      <c r="H145" s="14">
        <f t="shared" si="72"/>
        <v>-1774.2883699999948</v>
      </c>
      <c r="I145" s="14">
        <f t="shared" si="79"/>
        <v>98.867542975093201</v>
      </c>
      <c r="J145" s="14">
        <f t="shared" si="73"/>
        <v>-990.28836999999476</v>
      </c>
      <c r="K145" s="14">
        <f t="shared" si="74"/>
        <v>142.43802967088624</v>
      </c>
      <c r="L145" s="14">
        <f t="shared" si="75"/>
        <v>25758.640890000002</v>
      </c>
      <c r="M145" s="46">
        <v>60697.070740000003</v>
      </c>
      <c r="N145" s="46"/>
      <c r="O145" s="14">
        <f t="shared" si="158"/>
        <v>0</v>
      </c>
      <c r="P145" s="14">
        <f t="shared" si="145"/>
        <v>-87446</v>
      </c>
      <c r="Q145" s="14">
        <f t="shared" si="65"/>
        <v>0</v>
      </c>
      <c r="R145" s="14">
        <f t="shared" si="66"/>
        <v>-60697.070740000003</v>
      </c>
    </row>
    <row r="146" spans="1:18" s="4" customFormat="1" ht="29.25" customHeight="1" x14ac:dyDescent="0.25">
      <c r="A146" s="47"/>
      <c r="B146" s="45" t="s">
        <v>73</v>
      </c>
      <c r="C146" s="46">
        <v>24050</v>
      </c>
      <c r="D146" s="46">
        <v>10799.42</v>
      </c>
      <c r="E146" s="46">
        <v>10260.8246</v>
      </c>
      <c r="F146" s="87">
        <v>9206.1477900000009</v>
      </c>
      <c r="G146" s="14">
        <f t="shared" si="71"/>
        <v>42.664551351351349</v>
      </c>
      <c r="H146" s="14">
        <f t="shared" si="72"/>
        <v>-13789.1754</v>
      </c>
      <c r="I146" s="14">
        <f t="shared" si="79"/>
        <v>95.012737721099839</v>
      </c>
      <c r="J146" s="14">
        <f t="shared" si="73"/>
        <v>-538.59540000000015</v>
      </c>
      <c r="K146" s="14">
        <f t="shared" si="74"/>
        <v>111.45622288559849</v>
      </c>
      <c r="L146" s="14">
        <f t="shared" si="75"/>
        <v>1054.676809999999</v>
      </c>
      <c r="M146" s="46">
        <v>9206.1477900000009</v>
      </c>
      <c r="N146" s="46"/>
      <c r="O146" s="14">
        <f t="shared" si="158"/>
        <v>0</v>
      </c>
      <c r="P146" s="14">
        <f t="shared" si="145"/>
        <v>-10799.42</v>
      </c>
      <c r="Q146" s="14">
        <f t="shared" si="65"/>
        <v>0</v>
      </c>
      <c r="R146" s="14">
        <f t="shared" si="66"/>
        <v>-9206.1477900000009</v>
      </c>
    </row>
    <row r="147" spans="1:18" s="4" customFormat="1" ht="34.5" customHeight="1" x14ac:dyDescent="0.25">
      <c r="A147" s="47"/>
      <c r="B147" s="48" t="s">
        <v>275</v>
      </c>
      <c r="C147" s="46">
        <v>7241.37</v>
      </c>
      <c r="D147" s="46">
        <v>12486.06</v>
      </c>
      <c r="E147" s="46">
        <v>12486.06</v>
      </c>
      <c r="F147" s="87">
        <v>10069.719999999999</v>
      </c>
      <c r="G147" s="14">
        <f t="shared" si="71"/>
        <v>172.42676454869726</v>
      </c>
      <c r="H147" s="14">
        <f t="shared" si="72"/>
        <v>5244.69</v>
      </c>
      <c r="I147" s="14">
        <f t="shared" si="79"/>
        <v>100</v>
      </c>
      <c r="J147" s="14">
        <f t="shared" si="73"/>
        <v>0</v>
      </c>
      <c r="K147" s="14">
        <f t="shared" si="74"/>
        <v>123.99609919640268</v>
      </c>
      <c r="L147" s="14">
        <f t="shared" si="75"/>
        <v>2416.34</v>
      </c>
      <c r="M147" s="46">
        <v>10069.719999999999</v>
      </c>
      <c r="N147" s="46"/>
      <c r="O147" s="14">
        <f t="shared" si="158"/>
        <v>0</v>
      </c>
      <c r="P147" s="14">
        <f t="shared" si="145"/>
        <v>-12486.06</v>
      </c>
      <c r="Q147" s="14">
        <f t="shared" si="65"/>
        <v>0</v>
      </c>
      <c r="R147" s="14">
        <f t="shared" si="66"/>
        <v>-10069.719999999999</v>
      </c>
    </row>
    <row r="148" spans="1:18" ht="113.25" hidden="1" customHeight="1" x14ac:dyDescent="0.25">
      <c r="A148" s="49" t="s">
        <v>72</v>
      </c>
      <c r="B148" s="42" t="s">
        <v>71</v>
      </c>
      <c r="C148" s="43"/>
      <c r="D148" s="43"/>
      <c r="E148" s="43"/>
      <c r="F148" s="86">
        <v>0</v>
      </c>
      <c r="G148" s="13" t="e">
        <f t="shared" si="71"/>
        <v>#DIV/0!</v>
      </c>
      <c r="H148" s="13">
        <f t="shared" si="72"/>
        <v>0</v>
      </c>
      <c r="I148" s="13" t="e">
        <f t="shared" si="79"/>
        <v>#DIV/0!</v>
      </c>
      <c r="J148" s="13">
        <f t="shared" si="73"/>
        <v>0</v>
      </c>
      <c r="K148" s="13" t="e">
        <f t="shared" si="74"/>
        <v>#DIV/0!</v>
      </c>
      <c r="L148" s="13">
        <f t="shared" si="75"/>
        <v>0</v>
      </c>
      <c r="M148" s="43">
        <v>0</v>
      </c>
      <c r="N148" s="43">
        <v>0</v>
      </c>
      <c r="O148" s="13" t="e">
        <f t="shared" si="158"/>
        <v>#DIV/0!</v>
      </c>
      <c r="P148" s="13">
        <f t="shared" si="145"/>
        <v>0</v>
      </c>
      <c r="Q148" s="13" t="e">
        <f t="shared" si="65"/>
        <v>#DIV/0!</v>
      </c>
      <c r="R148" s="13">
        <f t="shared" si="66"/>
        <v>0</v>
      </c>
    </row>
    <row r="149" spans="1:18" ht="79.5" customHeight="1" x14ac:dyDescent="0.25">
      <c r="A149" s="49" t="s">
        <v>70</v>
      </c>
      <c r="B149" s="42" t="s">
        <v>69</v>
      </c>
      <c r="C149" s="43">
        <f>117015.3+72093.4</f>
        <v>189108.7</v>
      </c>
      <c r="D149" s="43">
        <v>612367.41585999995</v>
      </c>
      <c r="E149" s="43">
        <v>117059.49179</v>
      </c>
      <c r="F149" s="86">
        <v>28489.948810000002</v>
      </c>
      <c r="G149" s="13">
        <f t="shared" si="71"/>
        <v>61.900637987570107</v>
      </c>
      <c r="H149" s="13">
        <f t="shared" si="72"/>
        <v>-72049.208210000012</v>
      </c>
      <c r="I149" s="13">
        <f t="shared" si="79"/>
        <v>19.115891662132832</v>
      </c>
      <c r="J149" s="13">
        <f t="shared" si="73"/>
        <v>-495307.92406999995</v>
      </c>
      <c r="K149" s="13">
        <f t="shared" si="74"/>
        <v>410.87996531924966</v>
      </c>
      <c r="L149" s="13">
        <f t="shared" si="75"/>
        <v>88569.542979999998</v>
      </c>
      <c r="M149" s="43">
        <v>28489.948810000002</v>
      </c>
      <c r="N149" s="43"/>
      <c r="O149" s="13">
        <f t="shared" si="158"/>
        <v>0</v>
      </c>
      <c r="P149" s="13">
        <f t="shared" si="145"/>
        <v>-612367.41585999995</v>
      </c>
      <c r="Q149" s="13">
        <f t="shared" si="65"/>
        <v>0</v>
      </c>
      <c r="R149" s="13">
        <f t="shared" si="66"/>
        <v>-28489.948810000002</v>
      </c>
    </row>
    <row r="150" spans="1:18" ht="49.5" customHeight="1" x14ac:dyDescent="0.25">
      <c r="A150" s="49" t="s">
        <v>68</v>
      </c>
      <c r="B150" s="50" t="s">
        <v>67</v>
      </c>
      <c r="C150" s="43">
        <f t="shared" ref="C150" si="163">SUM(C151:C153)</f>
        <v>420</v>
      </c>
      <c r="D150" s="43">
        <f t="shared" ref="D150:E150" si="164">SUM(D151:D153)</f>
        <v>420</v>
      </c>
      <c r="E150" s="43">
        <f t="shared" si="164"/>
        <v>420</v>
      </c>
      <c r="F150" s="86">
        <f t="shared" ref="F150" si="165">SUM(F151:F153)</f>
        <v>0</v>
      </c>
      <c r="G150" s="13">
        <f t="shared" si="71"/>
        <v>100</v>
      </c>
      <c r="H150" s="13">
        <f t="shared" si="72"/>
        <v>0</v>
      </c>
      <c r="I150" s="13">
        <f t="shared" si="79"/>
        <v>100</v>
      </c>
      <c r="J150" s="13">
        <f t="shared" si="73"/>
        <v>0</v>
      </c>
      <c r="K150" s="13"/>
      <c r="L150" s="13">
        <f t="shared" si="75"/>
        <v>420</v>
      </c>
      <c r="M150" s="43">
        <f t="shared" ref="M150" si="166">SUM(M151:M153)</f>
        <v>0</v>
      </c>
      <c r="N150" s="43">
        <f t="shared" ref="N150" si="167">SUM(N151:N153)</f>
        <v>0</v>
      </c>
      <c r="O150" s="13">
        <f t="shared" si="158"/>
        <v>0</v>
      </c>
      <c r="P150" s="13">
        <f t="shared" si="145"/>
        <v>-420</v>
      </c>
      <c r="Q150" s="13" t="e">
        <f t="shared" si="65"/>
        <v>#DIV/0!</v>
      </c>
      <c r="R150" s="13">
        <f t="shared" si="66"/>
        <v>0</v>
      </c>
    </row>
    <row r="151" spans="1:18" s="4" customFormat="1" ht="36" customHeight="1" x14ac:dyDescent="0.25">
      <c r="A151" s="47"/>
      <c r="B151" s="48" t="s">
        <v>331</v>
      </c>
      <c r="C151" s="46">
        <v>420</v>
      </c>
      <c r="D151" s="46">
        <v>420</v>
      </c>
      <c r="E151" s="46">
        <v>420</v>
      </c>
      <c r="F151" s="87"/>
      <c r="G151" s="14">
        <f t="shared" si="71"/>
        <v>100</v>
      </c>
      <c r="H151" s="14">
        <f t="shared" si="72"/>
        <v>0</v>
      </c>
      <c r="I151" s="14">
        <f t="shared" si="79"/>
        <v>100</v>
      </c>
      <c r="J151" s="14">
        <f t="shared" si="73"/>
        <v>0</v>
      </c>
      <c r="K151" s="14"/>
      <c r="L151" s="14">
        <f t="shared" si="75"/>
        <v>420</v>
      </c>
      <c r="M151" s="46"/>
      <c r="N151" s="46"/>
      <c r="O151" s="14">
        <f t="shared" si="158"/>
        <v>0</v>
      </c>
      <c r="P151" s="14">
        <f t="shared" si="145"/>
        <v>-420</v>
      </c>
      <c r="Q151" s="14" t="e">
        <f t="shared" si="65"/>
        <v>#DIV/0!</v>
      </c>
      <c r="R151" s="14">
        <f t="shared" si="66"/>
        <v>0</v>
      </c>
    </row>
    <row r="152" spans="1:18" s="4" customFormat="1" ht="39.75" hidden="1" customHeight="1" x14ac:dyDescent="0.25">
      <c r="A152" s="47"/>
      <c r="B152" s="45"/>
      <c r="C152" s="46"/>
      <c r="D152" s="46"/>
      <c r="E152" s="46"/>
      <c r="F152" s="87"/>
      <c r="G152" s="14" t="e">
        <f t="shared" si="71"/>
        <v>#DIV/0!</v>
      </c>
      <c r="H152" s="14">
        <f t="shared" si="72"/>
        <v>0</v>
      </c>
      <c r="I152" s="14" t="e">
        <f t="shared" si="79"/>
        <v>#DIV/0!</v>
      </c>
      <c r="J152" s="14">
        <f t="shared" si="73"/>
        <v>0</v>
      </c>
      <c r="K152" s="14" t="e">
        <f t="shared" si="74"/>
        <v>#DIV/0!</v>
      </c>
      <c r="L152" s="14">
        <f t="shared" si="75"/>
        <v>0</v>
      </c>
      <c r="M152" s="46"/>
      <c r="N152" s="46"/>
      <c r="O152" s="14" t="e">
        <f t="shared" si="158"/>
        <v>#DIV/0!</v>
      </c>
      <c r="P152" s="14">
        <f t="shared" si="145"/>
        <v>0</v>
      </c>
      <c r="Q152" s="14" t="e">
        <f t="shared" si="65"/>
        <v>#DIV/0!</v>
      </c>
      <c r="R152" s="14">
        <f t="shared" si="66"/>
        <v>0</v>
      </c>
    </row>
    <row r="153" spans="1:18" s="4" customFormat="1" ht="39.75" hidden="1" customHeight="1" x14ac:dyDescent="0.25">
      <c r="A153" s="47"/>
      <c r="B153" s="45"/>
      <c r="C153" s="46"/>
      <c r="D153" s="46"/>
      <c r="E153" s="46"/>
      <c r="F153" s="87"/>
      <c r="G153" s="14" t="e">
        <f t="shared" si="71"/>
        <v>#DIV/0!</v>
      </c>
      <c r="H153" s="14">
        <f t="shared" si="72"/>
        <v>0</v>
      </c>
      <c r="I153" s="14" t="e">
        <f t="shared" si="79"/>
        <v>#DIV/0!</v>
      </c>
      <c r="J153" s="14">
        <f t="shared" si="73"/>
        <v>0</v>
      </c>
      <c r="K153" s="14" t="e">
        <f t="shared" si="74"/>
        <v>#DIV/0!</v>
      </c>
      <c r="L153" s="14">
        <f t="shared" si="75"/>
        <v>0</v>
      </c>
      <c r="M153" s="46"/>
      <c r="N153" s="46"/>
      <c r="O153" s="14" t="e">
        <f t="shared" si="158"/>
        <v>#DIV/0!</v>
      </c>
      <c r="P153" s="14">
        <f t="shared" si="145"/>
        <v>0</v>
      </c>
      <c r="Q153" s="14" t="e">
        <f t="shared" si="65"/>
        <v>#DIV/0!</v>
      </c>
      <c r="R153" s="14">
        <f t="shared" si="66"/>
        <v>0</v>
      </c>
    </row>
    <row r="154" spans="1:18" s="4" customFormat="1" ht="39.75" hidden="1" customHeight="1" x14ac:dyDescent="0.25">
      <c r="A154" s="47"/>
      <c r="B154" s="45"/>
      <c r="C154" s="46"/>
      <c r="D154" s="46"/>
      <c r="E154" s="46"/>
      <c r="F154" s="87"/>
      <c r="G154" s="14" t="e">
        <f t="shared" si="71"/>
        <v>#DIV/0!</v>
      </c>
      <c r="H154" s="14">
        <f t="shared" si="72"/>
        <v>0</v>
      </c>
      <c r="I154" s="14" t="e">
        <f t="shared" si="79"/>
        <v>#DIV/0!</v>
      </c>
      <c r="J154" s="14">
        <f t="shared" si="73"/>
        <v>0</v>
      </c>
      <c r="K154" s="14" t="e">
        <f t="shared" si="74"/>
        <v>#DIV/0!</v>
      </c>
      <c r="L154" s="14">
        <f t="shared" si="75"/>
        <v>0</v>
      </c>
      <c r="M154" s="46"/>
      <c r="N154" s="46"/>
      <c r="O154" s="14" t="e">
        <f t="shared" si="158"/>
        <v>#DIV/0!</v>
      </c>
      <c r="P154" s="14">
        <f t="shared" si="145"/>
        <v>0</v>
      </c>
      <c r="Q154" s="14" t="e">
        <f t="shared" si="65"/>
        <v>#DIV/0!</v>
      </c>
      <c r="R154" s="14">
        <f t="shared" si="66"/>
        <v>0</v>
      </c>
    </row>
    <row r="155" spans="1:18" s="4" customFormat="1" ht="39.75" hidden="1" customHeight="1" x14ac:dyDescent="0.25">
      <c r="A155" s="47"/>
      <c r="B155" s="45"/>
      <c r="C155" s="46"/>
      <c r="D155" s="46"/>
      <c r="E155" s="46"/>
      <c r="F155" s="87"/>
      <c r="G155" s="14" t="e">
        <f t="shared" si="71"/>
        <v>#DIV/0!</v>
      </c>
      <c r="H155" s="14">
        <f t="shared" si="72"/>
        <v>0</v>
      </c>
      <c r="I155" s="14" t="e">
        <f t="shared" si="79"/>
        <v>#DIV/0!</v>
      </c>
      <c r="J155" s="14">
        <f t="shared" si="73"/>
        <v>0</v>
      </c>
      <c r="K155" s="14" t="e">
        <f t="shared" si="74"/>
        <v>#DIV/0!</v>
      </c>
      <c r="L155" s="14">
        <f t="shared" si="75"/>
        <v>0</v>
      </c>
      <c r="M155" s="46"/>
      <c r="N155" s="46"/>
      <c r="O155" s="14" t="e">
        <f t="shared" si="158"/>
        <v>#DIV/0!</v>
      </c>
      <c r="P155" s="14">
        <f t="shared" si="145"/>
        <v>0</v>
      </c>
      <c r="Q155" s="14" t="e">
        <f t="shared" si="65"/>
        <v>#DIV/0!</v>
      </c>
      <c r="R155" s="14">
        <f t="shared" si="66"/>
        <v>0</v>
      </c>
    </row>
    <row r="156" spans="1:18" ht="51" hidden="1" customHeight="1" x14ac:dyDescent="0.25">
      <c r="A156" s="49" t="s">
        <v>66</v>
      </c>
      <c r="B156" s="50" t="s">
        <v>65</v>
      </c>
      <c r="C156" s="43">
        <f>C157</f>
        <v>0</v>
      </c>
      <c r="D156" s="43">
        <f>D157</f>
        <v>0</v>
      </c>
      <c r="E156" s="43">
        <f>E157</f>
        <v>0</v>
      </c>
      <c r="F156" s="86">
        <f>F157</f>
        <v>0</v>
      </c>
      <c r="G156" s="13" t="e">
        <f t="shared" si="71"/>
        <v>#DIV/0!</v>
      </c>
      <c r="H156" s="13">
        <f t="shared" si="72"/>
        <v>0</v>
      </c>
      <c r="I156" s="13" t="e">
        <f t="shared" si="79"/>
        <v>#DIV/0!</v>
      </c>
      <c r="J156" s="13">
        <f t="shared" si="73"/>
        <v>0</v>
      </c>
      <c r="K156" s="13" t="e">
        <f t="shared" si="74"/>
        <v>#DIV/0!</v>
      </c>
      <c r="L156" s="13">
        <f t="shared" si="75"/>
        <v>0</v>
      </c>
      <c r="M156" s="43">
        <f>M157</f>
        <v>0</v>
      </c>
      <c r="N156" s="43">
        <f>N157</f>
        <v>0</v>
      </c>
      <c r="O156" s="13" t="e">
        <f t="shared" si="158"/>
        <v>#DIV/0!</v>
      </c>
      <c r="P156" s="13">
        <f t="shared" si="145"/>
        <v>0</v>
      </c>
      <c r="Q156" s="13" t="e">
        <f t="shared" si="65"/>
        <v>#DIV/0!</v>
      </c>
      <c r="R156" s="13">
        <f t="shared" si="66"/>
        <v>0</v>
      </c>
    </row>
    <row r="157" spans="1:18" s="4" customFormat="1" ht="49.5" hidden="1" customHeight="1" x14ac:dyDescent="0.25">
      <c r="A157" s="47"/>
      <c r="B157" s="45" t="s">
        <v>347</v>
      </c>
      <c r="C157" s="46">
        <v>0</v>
      </c>
      <c r="D157" s="46">
        <v>0</v>
      </c>
      <c r="E157" s="46"/>
      <c r="F157" s="87"/>
      <c r="G157" s="14" t="e">
        <f t="shared" si="71"/>
        <v>#DIV/0!</v>
      </c>
      <c r="H157" s="14">
        <f t="shared" si="72"/>
        <v>0</v>
      </c>
      <c r="I157" s="14" t="e">
        <f t="shared" si="79"/>
        <v>#DIV/0!</v>
      </c>
      <c r="J157" s="14">
        <f t="shared" si="73"/>
        <v>0</v>
      </c>
      <c r="K157" s="14" t="e">
        <f t="shared" si="74"/>
        <v>#DIV/0!</v>
      </c>
      <c r="L157" s="14">
        <f t="shared" si="75"/>
        <v>0</v>
      </c>
      <c r="M157" s="46"/>
      <c r="N157" s="46"/>
      <c r="O157" s="14" t="e">
        <f t="shared" si="158"/>
        <v>#DIV/0!</v>
      </c>
      <c r="P157" s="14">
        <f t="shared" ref="P157:P190" si="168">N157-D157</f>
        <v>0</v>
      </c>
      <c r="Q157" s="14" t="e">
        <f t="shared" si="65"/>
        <v>#DIV/0!</v>
      </c>
      <c r="R157" s="14">
        <f t="shared" si="66"/>
        <v>0</v>
      </c>
    </row>
    <row r="158" spans="1:18" ht="71.25" hidden="1" customHeight="1" x14ac:dyDescent="0.25">
      <c r="A158" s="49" t="s">
        <v>64</v>
      </c>
      <c r="B158" s="50" t="s">
        <v>337</v>
      </c>
      <c r="C158" s="43"/>
      <c r="D158" s="43"/>
      <c r="E158" s="43"/>
      <c r="F158" s="86">
        <v>5833.3786700000001</v>
      </c>
      <c r="G158" s="13" t="e">
        <f t="shared" si="71"/>
        <v>#DIV/0!</v>
      </c>
      <c r="H158" s="13">
        <f t="shared" si="72"/>
        <v>0</v>
      </c>
      <c r="I158" s="13"/>
      <c r="J158" s="13">
        <f t="shared" si="73"/>
        <v>0</v>
      </c>
      <c r="K158" s="13">
        <f t="shared" si="74"/>
        <v>0</v>
      </c>
      <c r="L158" s="13">
        <f t="shared" si="75"/>
        <v>-5833.3786700000001</v>
      </c>
      <c r="M158" s="43">
        <v>5833.3786700000001</v>
      </c>
      <c r="N158" s="43"/>
      <c r="O158" s="13" t="e">
        <f t="shared" si="158"/>
        <v>#DIV/0!</v>
      </c>
      <c r="P158" s="13">
        <f t="shared" si="168"/>
        <v>0</v>
      </c>
      <c r="Q158" s="13">
        <f t="shared" ref="Q158:Q221" si="169">N158/M158*100</f>
        <v>0</v>
      </c>
      <c r="R158" s="13">
        <f t="shared" ref="R158:R221" si="170">N158-M158</f>
        <v>-5833.3786700000001</v>
      </c>
    </row>
    <row r="159" spans="1:18" s="4" customFormat="1" ht="78.75" customHeight="1" x14ac:dyDescent="0.25">
      <c r="A159" s="49" t="s">
        <v>350</v>
      </c>
      <c r="B159" s="50" t="s">
        <v>349</v>
      </c>
      <c r="C159" s="43">
        <v>4390.25</v>
      </c>
      <c r="D159" s="43">
        <v>4390.25</v>
      </c>
      <c r="E159" s="43">
        <v>4079.3033999999998</v>
      </c>
      <c r="F159" s="86"/>
      <c r="G159" s="13">
        <f t="shared" si="71"/>
        <v>92.917337281475994</v>
      </c>
      <c r="H159" s="13">
        <f t="shared" si="72"/>
        <v>-310.94660000000022</v>
      </c>
      <c r="I159" s="13">
        <f t="shared" si="79"/>
        <v>92.917337281475994</v>
      </c>
      <c r="J159" s="13">
        <f t="shared" si="73"/>
        <v>-310.94660000000022</v>
      </c>
      <c r="K159" s="13"/>
      <c r="L159" s="13">
        <f t="shared" si="75"/>
        <v>4079.3033999999998</v>
      </c>
      <c r="M159" s="43"/>
      <c r="N159" s="43"/>
      <c r="O159" s="13">
        <f t="shared" si="158"/>
        <v>0</v>
      </c>
      <c r="P159" s="13">
        <f t="shared" si="168"/>
        <v>-4390.25</v>
      </c>
      <c r="Q159" s="13" t="e">
        <f t="shared" si="169"/>
        <v>#DIV/0!</v>
      </c>
      <c r="R159" s="13">
        <f t="shared" si="170"/>
        <v>0</v>
      </c>
    </row>
    <row r="160" spans="1:18" s="4" customFormat="1" ht="93" hidden="1" customHeight="1" x14ac:dyDescent="0.25">
      <c r="A160" s="51" t="s">
        <v>250</v>
      </c>
      <c r="B160" s="50" t="s">
        <v>249</v>
      </c>
      <c r="C160" s="43">
        <f>C161+C162+C163</f>
        <v>0</v>
      </c>
      <c r="D160" s="43">
        <f>D161+D162+D163</f>
        <v>0</v>
      </c>
      <c r="E160" s="43">
        <f>E161+E162+E163</f>
        <v>0</v>
      </c>
      <c r="F160" s="86">
        <f>F161+F162+F163</f>
        <v>35148.493179999998</v>
      </c>
      <c r="G160" s="13" t="e">
        <f t="shared" ref="G160:G223" si="171">E160/C160*100</f>
        <v>#DIV/0!</v>
      </c>
      <c r="H160" s="13">
        <f t="shared" ref="H160:H223" si="172">E160-C160</f>
        <v>0</v>
      </c>
      <c r="I160" s="13"/>
      <c r="J160" s="13">
        <f t="shared" ref="J160:J223" si="173">E160-D160</f>
        <v>0</v>
      </c>
      <c r="K160" s="13">
        <f t="shared" ref="K160:K223" si="174">E160/F160*100</f>
        <v>0</v>
      </c>
      <c r="L160" s="13">
        <f t="shared" ref="L160:L223" si="175">E160-F160</f>
        <v>-35148.493179999998</v>
      </c>
      <c r="M160" s="43">
        <f>M161+M162+M163</f>
        <v>35148.493179999998</v>
      </c>
      <c r="N160" s="43">
        <f>N161+N162+N163</f>
        <v>0</v>
      </c>
      <c r="O160" s="13" t="e">
        <f t="shared" si="158"/>
        <v>#DIV/0!</v>
      </c>
      <c r="P160" s="13">
        <f t="shared" si="168"/>
        <v>0</v>
      </c>
      <c r="Q160" s="13">
        <f t="shared" si="169"/>
        <v>0</v>
      </c>
      <c r="R160" s="13">
        <f t="shared" si="170"/>
        <v>-35148.493179999998</v>
      </c>
    </row>
    <row r="161" spans="1:18" s="4" customFormat="1" ht="154.5" hidden="1" customHeight="1" x14ac:dyDescent="0.25">
      <c r="A161" s="52"/>
      <c r="B161" s="100" t="s">
        <v>348</v>
      </c>
      <c r="C161" s="46">
        <v>0</v>
      </c>
      <c r="D161" s="46"/>
      <c r="E161" s="46"/>
      <c r="F161" s="87"/>
      <c r="G161" s="14" t="e">
        <f t="shared" si="171"/>
        <v>#DIV/0!</v>
      </c>
      <c r="H161" s="14">
        <f t="shared" si="172"/>
        <v>0</v>
      </c>
      <c r="I161" s="14" t="e">
        <f t="shared" ref="I161:I223" si="176">E161/D161*100</f>
        <v>#DIV/0!</v>
      </c>
      <c r="J161" s="14">
        <f t="shared" si="173"/>
        <v>0</v>
      </c>
      <c r="K161" s="14" t="e">
        <f t="shared" si="174"/>
        <v>#DIV/0!</v>
      </c>
      <c r="L161" s="14">
        <f t="shared" si="175"/>
        <v>0</v>
      </c>
      <c r="M161" s="46"/>
      <c r="N161" s="46">
        <v>0</v>
      </c>
      <c r="O161" s="14" t="e">
        <f t="shared" si="158"/>
        <v>#DIV/0!</v>
      </c>
      <c r="P161" s="14">
        <f t="shared" si="168"/>
        <v>0</v>
      </c>
      <c r="Q161" s="14" t="e">
        <f t="shared" si="169"/>
        <v>#DIV/0!</v>
      </c>
      <c r="R161" s="14">
        <f t="shared" si="170"/>
        <v>0</v>
      </c>
    </row>
    <row r="162" spans="1:18" s="4" customFormat="1" ht="97.5" hidden="1" customHeight="1" x14ac:dyDescent="0.25">
      <c r="A162" s="52"/>
      <c r="B162" s="100" t="s">
        <v>384</v>
      </c>
      <c r="C162" s="46"/>
      <c r="D162" s="46"/>
      <c r="E162" s="46"/>
      <c r="F162" s="87">
        <v>33528.493179999998</v>
      </c>
      <c r="G162" s="14" t="e">
        <f t="shared" si="171"/>
        <v>#DIV/0!</v>
      </c>
      <c r="H162" s="14">
        <f t="shared" si="172"/>
        <v>0</v>
      </c>
      <c r="I162" s="14"/>
      <c r="J162" s="14">
        <f t="shared" si="173"/>
        <v>0</v>
      </c>
      <c r="K162" s="14">
        <f t="shared" si="174"/>
        <v>0</v>
      </c>
      <c r="L162" s="14">
        <f t="shared" si="175"/>
        <v>-33528.493179999998</v>
      </c>
      <c r="M162" s="46">
        <v>33528.493179999998</v>
      </c>
      <c r="N162" s="46"/>
      <c r="O162" s="14" t="e">
        <f t="shared" si="158"/>
        <v>#DIV/0!</v>
      </c>
      <c r="P162" s="14">
        <f t="shared" si="168"/>
        <v>0</v>
      </c>
      <c r="Q162" s="14">
        <f t="shared" si="169"/>
        <v>0</v>
      </c>
      <c r="R162" s="14">
        <f t="shared" si="170"/>
        <v>-33528.493179999998</v>
      </c>
    </row>
    <row r="163" spans="1:18" s="4" customFormat="1" ht="107.25" hidden="1" customHeight="1" x14ac:dyDescent="0.25">
      <c r="A163" s="52"/>
      <c r="B163" s="100" t="s">
        <v>385</v>
      </c>
      <c r="C163" s="36"/>
      <c r="D163" s="36"/>
      <c r="E163" s="36"/>
      <c r="F163" s="84">
        <v>1620</v>
      </c>
      <c r="G163" s="15" t="e">
        <f t="shared" si="171"/>
        <v>#DIV/0!</v>
      </c>
      <c r="H163" s="15">
        <f t="shared" si="172"/>
        <v>0</v>
      </c>
      <c r="I163" s="15"/>
      <c r="J163" s="15">
        <f t="shared" si="173"/>
        <v>0</v>
      </c>
      <c r="K163" s="15">
        <f t="shared" si="174"/>
        <v>0</v>
      </c>
      <c r="L163" s="15">
        <f t="shared" si="175"/>
        <v>-1620</v>
      </c>
      <c r="M163" s="36">
        <v>1620</v>
      </c>
      <c r="N163" s="36"/>
      <c r="O163" s="15" t="e">
        <f t="shared" si="158"/>
        <v>#DIV/0!</v>
      </c>
      <c r="P163" s="15">
        <f t="shared" si="168"/>
        <v>0</v>
      </c>
      <c r="Q163" s="15">
        <f t="shared" si="169"/>
        <v>0</v>
      </c>
      <c r="R163" s="15">
        <f t="shared" si="170"/>
        <v>-1620</v>
      </c>
    </row>
    <row r="164" spans="1:18" ht="66.75" hidden="1" customHeight="1" x14ac:dyDescent="0.25">
      <c r="A164" s="49" t="s">
        <v>63</v>
      </c>
      <c r="B164" s="50" t="s">
        <v>62</v>
      </c>
      <c r="C164" s="43">
        <f>SUM(C165:C166)</f>
        <v>0</v>
      </c>
      <c r="D164" s="43">
        <f>SUM(D165:D166)</f>
        <v>0</v>
      </c>
      <c r="E164" s="43">
        <f>SUM(E165:E166)</f>
        <v>0</v>
      </c>
      <c r="F164" s="86">
        <f>SUM(F165:F166)</f>
        <v>0</v>
      </c>
      <c r="G164" s="13" t="e">
        <f t="shared" si="171"/>
        <v>#DIV/0!</v>
      </c>
      <c r="H164" s="13">
        <f t="shared" si="172"/>
        <v>0</v>
      </c>
      <c r="I164" s="13" t="e">
        <f t="shared" si="176"/>
        <v>#DIV/0!</v>
      </c>
      <c r="J164" s="13">
        <f t="shared" si="173"/>
        <v>0</v>
      </c>
      <c r="K164" s="13" t="e">
        <f t="shared" si="174"/>
        <v>#DIV/0!</v>
      </c>
      <c r="L164" s="13">
        <f t="shared" si="175"/>
        <v>0</v>
      </c>
      <c r="M164" s="43">
        <f>SUM(M165:M166)</f>
        <v>0</v>
      </c>
      <c r="N164" s="43">
        <f>SUM(N165:N166)</f>
        <v>0</v>
      </c>
      <c r="O164" s="13" t="e">
        <f t="shared" si="158"/>
        <v>#DIV/0!</v>
      </c>
      <c r="P164" s="13">
        <f t="shared" si="168"/>
        <v>0</v>
      </c>
      <c r="Q164" s="13" t="e">
        <f t="shared" si="169"/>
        <v>#DIV/0!</v>
      </c>
      <c r="R164" s="13">
        <f t="shared" si="170"/>
        <v>0</v>
      </c>
    </row>
    <row r="165" spans="1:18" s="4" customFormat="1" ht="51.75" hidden="1" customHeight="1" x14ac:dyDescent="0.25">
      <c r="A165" s="47"/>
      <c r="B165" s="48"/>
      <c r="C165" s="46"/>
      <c r="D165" s="46"/>
      <c r="E165" s="46"/>
      <c r="F165" s="87"/>
      <c r="G165" s="14" t="e">
        <f t="shared" si="171"/>
        <v>#DIV/0!</v>
      </c>
      <c r="H165" s="14">
        <f t="shared" si="172"/>
        <v>0</v>
      </c>
      <c r="I165" s="14" t="e">
        <f t="shared" si="176"/>
        <v>#DIV/0!</v>
      </c>
      <c r="J165" s="14">
        <f t="shared" si="173"/>
        <v>0</v>
      </c>
      <c r="K165" s="14" t="e">
        <f t="shared" si="174"/>
        <v>#DIV/0!</v>
      </c>
      <c r="L165" s="14">
        <f t="shared" si="175"/>
        <v>0</v>
      </c>
      <c r="M165" s="46"/>
      <c r="N165" s="46"/>
      <c r="O165" s="14" t="e">
        <f t="shared" si="158"/>
        <v>#DIV/0!</v>
      </c>
      <c r="P165" s="14">
        <f t="shared" si="168"/>
        <v>0</v>
      </c>
      <c r="Q165" s="14" t="e">
        <f t="shared" si="169"/>
        <v>#DIV/0!</v>
      </c>
      <c r="R165" s="14">
        <f t="shared" si="170"/>
        <v>0</v>
      </c>
    </row>
    <row r="166" spans="1:18" s="4" customFormat="1" ht="51.75" hidden="1" customHeight="1" x14ac:dyDescent="0.25">
      <c r="A166" s="47"/>
      <c r="B166" s="48"/>
      <c r="C166" s="46"/>
      <c r="D166" s="46"/>
      <c r="E166" s="46"/>
      <c r="F166" s="87"/>
      <c r="G166" s="14" t="e">
        <f t="shared" si="171"/>
        <v>#DIV/0!</v>
      </c>
      <c r="H166" s="14">
        <f t="shared" si="172"/>
        <v>0</v>
      </c>
      <c r="I166" s="14" t="e">
        <f t="shared" si="176"/>
        <v>#DIV/0!</v>
      </c>
      <c r="J166" s="14">
        <f t="shared" si="173"/>
        <v>0</v>
      </c>
      <c r="K166" s="14" t="e">
        <f t="shared" si="174"/>
        <v>#DIV/0!</v>
      </c>
      <c r="L166" s="14">
        <f t="shared" si="175"/>
        <v>0</v>
      </c>
      <c r="M166" s="46"/>
      <c r="N166" s="46"/>
      <c r="O166" s="14" t="e">
        <f t="shared" si="158"/>
        <v>#DIV/0!</v>
      </c>
      <c r="P166" s="14">
        <f t="shared" si="168"/>
        <v>0</v>
      </c>
      <c r="Q166" s="14" t="e">
        <f t="shared" si="169"/>
        <v>#DIV/0!</v>
      </c>
      <c r="R166" s="14">
        <f t="shared" si="170"/>
        <v>0</v>
      </c>
    </row>
    <row r="167" spans="1:18" ht="64.5" customHeight="1" x14ac:dyDescent="0.25">
      <c r="A167" s="49" t="s">
        <v>443</v>
      </c>
      <c r="B167" s="50" t="s">
        <v>442</v>
      </c>
      <c r="C167" s="43"/>
      <c r="D167" s="43">
        <v>263724.74</v>
      </c>
      <c r="E167" s="43">
        <v>263669.26292000001</v>
      </c>
      <c r="F167" s="86"/>
      <c r="G167" s="13"/>
      <c r="H167" s="13"/>
      <c r="I167" s="13">
        <f t="shared" ref="I167" si="177">E167/D167*100</f>
        <v>99.97896402135045</v>
      </c>
      <c r="J167" s="13">
        <f t="shared" ref="J167" si="178">E167-D167</f>
        <v>-55.477079999982379</v>
      </c>
      <c r="K167" s="13"/>
      <c r="L167" s="13">
        <f t="shared" ref="L167" si="179">E167-F167</f>
        <v>263669.26292000001</v>
      </c>
      <c r="M167" s="43"/>
      <c r="N167" s="43"/>
      <c r="O167" s="13">
        <f t="shared" ref="O167" si="180">N167/D167*100</f>
        <v>0</v>
      </c>
      <c r="P167" s="13">
        <f t="shared" ref="P167" si="181">N167-D167</f>
        <v>-263724.74</v>
      </c>
      <c r="Q167" s="13" t="e">
        <f t="shared" ref="Q167" si="182">N167/M167*100</f>
        <v>#DIV/0!</v>
      </c>
      <c r="R167" s="13">
        <f t="shared" ref="R167" si="183">N167-M167</f>
        <v>0</v>
      </c>
    </row>
    <row r="168" spans="1:18" ht="64.5" hidden="1" customHeight="1" x14ac:dyDescent="0.25">
      <c r="A168" s="49" t="s">
        <v>61</v>
      </c>
      <c r="B168" s="50" t="s">
        <v>60</v>
      </c>
      <c r="C168" s="43"/>
      <c r="D168" s="43"/>
      <c r="E168" s="43"/>
      <c r="F168" s="86"/>
      <c r="G168" s="13" t="e">
        <f t="shared" si="171"/>
        <v>#DIV/0!</v>
      </c>
      <c r="H168" s="13">
        <f t="shared" si="172"/>
        <v>0</v>
      </c>
      <c r="I168" s="13" t="e">
        <f t="shared" si="176"/>
        <v>#DIV/0!</v>
      </c>
      <c r="J168" s="13">
        <f t="shared" si="173"/>
        <v>0</v>
      </c>
      <c r="K168" s="13" t="e">
        <f t="shared" si="174"/>
        <v>#DIV/0!</v>
      </c>
      <c r="L168" s="13">
        <f t="shared" si="175"/>
        <v>0</v>
      </c>
      <c r="M168" s="43"/>
      <c r="N168" s="43"/>
      <c r="O168" s="13" t="e">
        <f t="shared" si="158"/>
        <v>#DIV/0!</v>
      </c>
      <c r="P168" s="13">
        <f t="shared" si="168"/>
        <v>0</v>
      </c>
      <c r="Q168" s="13" t="e">
        <f t="shared" si="169"/>
        <v>#DIV/0!</v>
      </c>
      <c r="R168" s="13">
        <f t="shared" si="170"/>
        <v>0</v>
      </c>
    </row>
    <row r="169" spans="1:18" ht="79.5" hidden="1" customHeight="1" x14ac:dyDescent="0.25">
      <c r="A169" s="49" t="s">
        <v>59</v>
      </c>
      <c r="B169" s="50" t="s">
        <v>58</v>
      </c>
      <c r="C169" s="43"/>
      <c r="D169" s="43"/>
      <c r="E169" s="43"/>
      <c r="F169" s="86"/>
      <c r="G169" s="13" t="e">
        <f t="shared" si="171"/>
        <v>#DIV/0!</v>
      </c>
      <c r="H169" s="13">
        <f t="shared" si="172"/>
        <v>0</v>
      </c>
      <c r="I169" s="13" t="e">
        <f t="shared" si="176"/>
        <v>#DIV/0!</v>
      </c>
      <c r="J169" s="13">
        <f t="shared" si="173"/>
        <v>0</v>
      </c>
      <c r="K169" s="13" t="e">
        <f t="shared" si="174"/>
        <v>#DIV/0!</v>
      </c>
      <c r="L169" s="13">
        <f t="shared" si="175"/>
        <v>0</v>
      </c>
      <c r="M169" s="43"/>
      <c r="N169" s="43"/>
      <c r="O169" s="13" t="e">
        <f t="shared" si="158"/>
        <v>#DIV/0!</v>
      </c>
      <c r="P169" s="13">
        <f t="shared" si="168"/>
        <v>0</v>
      </c>
      <c r="Q169" s="13" t="e">
        <f t="shared" si="169"/>
        <v>#DIV/0!</v>
      </c>
      <c r="R169" s="13">
        <f t="shared" si="170"/>
        <v>0</v>
      </c>
    </row>
    <row r="170" spans="1:18" ht="64.5" customHeight="1" x14ac:dyDescent="0.25">
      <c r="A170" s="49" t="s">
        <v>57</v>
      </c>
      <c r="B170" s="50" t="s">
        <v>56</v>
      </c>
      <c r="C170" s="43">
        <v>68354.899999999994</v>
      </c>
      <c r="D170" s="43">
        <v>68354.890490000005</v>
      </c>
      <c r="E170" s="43">
        <v>60457.741199999997</v>
      </c>
      <c r="F170" s="86">
        <v>48664.568249999997</v>
      </c>
      <c r="G170" s="13">
        <f t="shared" si="171"/>
        <v>88.446828537529868</v>
      </c>
      <c r="H170" s="13">
        <f t="shared" si="172"/>
        <v>-7897.1587999999974</v>
      </c>
      <c r="I170" s="13">
        <f t="shared" si="176"/>
        <v>88.446840842857725</v>
      </c>
      <c r="J170" s="13">
        <f t="shared" si="173"/>
        <v>-7897.1492900000085</v>
      </c>
      <c r="K170" s="13">
        <f t="shared" si="174"/>
        <v>124.23359206520854</v>
      </c>
      <c r="L170" s="13">
        <f t="shared" si="175"/>
        <v>11793.17295</v>
      </c>
      <c r="M170" s="43">
        <v>48664.568249999997</v>
      </c>
      <c r="N170" s="43"/>
      <c r="O170" s="13">
        <f t="shared" si="158"/>
        <v>0</v>
      </c>
      <c r="P170" s="13">
        <f t="shared" si="168"/>
        <v>-68354.890490000005</v>
      </c>
      <c r="Q170" s="13">
        <f t="shared" si="169"/>
        <v>0</v>
      </c>
      <c r="R170" s="13">
        <f t="shared" si="170"/>
        <v>-48664.568249999997</v>
      </c>
    </row>
    <row r="171" spans="1:18" ht="35.25" customHeight="1" x14ac:dyDescent="0.25">
      <c r="A171" s="49" t="s">
        <v>55</v>
      </c>
      <c r="B171" s="50" t="s">
        <v>54</v>
      </c>
      <c r="C171" s="43">
        <v>9702.2000000000007</v>
      </c>
      <c r="D171" s="43">
        <v>9702.2000000000007</v>
      </c>
      <c r="E171" s="43">
        <v>9702.0840800000005</v>
      </c>
      <c r="F171" s="86">
        <v>9831.0328699999991</v>
      </c>
      <c r="G171" s="13">
        <f t="shared" si="171"/>
        <v>99.998805219434757</v>
      </c>
      <c r="H171" s="13">
        <f t="shared" si="172"/>
        <v>-0.11592000000018743</v>
      </c>
      <c r="I171" s="13">
        <f t="shared" si="176"/>
        <v>99.998805219434757</v>
      </c>
      <c r="J171" s="13">
        <f t="shared" si="173"/>
        <v>-0.11592000000018743</v>
      </c>
      <c r="K171" s="13">
        <f t="shared" si="174"/>
        <v>98.688349518253631</v>
      </c>
      <c r="L171" s="13">
        <f t="shared" si="175"/>
        <v>-128.94878999999855</v>
      </c>
      <c r="M171" s="43">
        <v>9831.0328699999991</v>
      </c>
      <c r="N171" s="43"/>
      <c r="O171" s="13">
        <f t="shared" si="158"/>
        <v>0</v>
      </c>
      <c r="P171" s="13">
        <f t="shared" si="168"/>
        <v>-9702.2000000000007</v>
      </c>
      <c r="Q171" s="13">
        <f t="shared" si="169"/>
        <v>0</v>
      </c>
      <c r="R171" s="13">
        <f t="shared" si="170"/>
        <v>-9831.0328699999991</v>
      </c>
    </row>
    <row r="172" spans="1:18" ht="38.25" customHeight="1" x14ac:dyDescent="0.25">
      <c r="A172" s="49" t="s">
        <v>53</v>
      </c>
      <c r="B172" s="50" t="s">
        <v>52</v>
      </c>
      <c r="C172" s="40">
        <f>SUM(C173:C174)</f>
        <v>12810.060000000001</v>
      </c>
      <c r="D172" s="40">
        <f>SUM(D173:D174)</f>
        <v>12810.04925</v>
      </c>
      <c r="E172" s="40">
        <f>SUM(E173:E174)</f>
        <v>12810.04925</v>
      </c>
      <c r="F172" s="85">
        <f>SUM(F173:F174)</f>
        <v>614.63621000000001</v>
      </c>
      <c r="G172" s="12">
        <f t="shared" si="171"/>
        <v>99.999916081579627</v>
      </c>
      <c r="H172" s="12">
        <f t="shared" si="172"/>
        <v>-1.0750000001280569E-2</v>
      </c>
      <c r="I172" s="12">
        <f t="shared" si="176"/>
        <v>100</v>
      </c>
      <c r="J172" s="12">
        <f t="shared" si="173"/>
        <v>0</v>
      </c>
      <c r="K172" s="12">
        <f t="shared" si="174"/>
        <v>2084.167681887795</v>
      </c>
      <c r="L172" s="12">
        <f t="shared" si="175"/>
        <v>12195.413039999999</v>
      </c>
      <c r="M172" s="40">
        <f>SUM(M173:M174)</f>
        <v>614.63621000000001</v>
      </c>
      <c r="N172" s="40">
        <f>SUM(N173:N174)</f>
        <v>0</v>
      </c>
      <c r="O172" s="12">
        <f t="shared" si="158"/>
        <v>0</v>
      </c>
      <c r="P172" s="12">
        <f t="shared" si="168"/>
        <v>-12810.04925</v>
      </c>
      <c r="Q172" s="12">
        <f t="shared" si="169"/>
        <v>0</v>
      </c>
      <c r="R172" s="12">
        <f t="shared" si="170"/>
        <v>-614.63621000000001</v>
      </c>
    </row>
    <row r="173" spans="1:18" s="4" customFormat="1" ht="60" customHeight="1" x14ac:dyDescent="0.25">
      <c r="A173" s="47"/>
      <c r="B173" s="48" t="s">
        <v>448</v>
      </c>
      <c r="C173" s="46">
        <v>530.27</v>
      </c>
      <c r="D173" s="46">
        <v>530.26925000000006</v>
      </c>
      <c r="E173" s="46">
        <v>530.26925000000006</v>
      </c>
      <c r="F173" s="87">
        <v>614.63621000000001</v>
      </c>
      <c r="G173" s="14">
        <f t="shared" si="171"/>
        <v>99.999858562619053</v>
      </c>
      <c r="H173" s="14">
        <f t="shared" si="172"/>
        <v>-7.4999999992542143E-4</v>
      </c>
      <c r="I173" s="14">
        <f t="shared" si="176"/>
        <v>100</v>
      </c>
      <c r="J173" s="14">
        <f t="shared" si="173"/>
        <v>0</v>
      </c>
      <c r="K173" s="14">
        <f t="shared" si="174"/>
        <v>86.273675610488368</v>
      </c>
      <c r="L173" s="14">
        <f t="shared" si="175"/>
        <v>-84.366959999999949</v>
      </c>
      <c r="M173" s="46">
        <v>614.63621000000001</v>
      </c>
      <c r="N173" s="46"/>
      <c r="O173" s="14">
        <f t="shared" si="158"/>
        <v>0</v>
      </c>
      <c r="P173" s="14">
        <f t="shared" si="168"/>
        <v>-530.26925000000006</v>
      </c>
      <c r="Q173" s="14">
        <f t="shared" si="169"/>
        <v>0</v>
      </c>
      <c r="R173" s="14">
        <f t="shared" si="170"/>
        <v>-614.63621000000001</v>
      </c>
    </row>
    <row r="174" spans="1:18" s="4" customFormat="1" ht="48.75" customHeight="1" x14ac:dyDescent="0.25">
      <c r="A174" s="47"/>
      <c r="B174" s="48" t="s">
        <v>318</v>
      </c>
      <c r="C174" s="46">
        <v>12279.79</v>
      </c>
      <c r="D174" s="46">
        <v>12279.78</v>
      </c>
      <c r="E174" s="46">
        <v>12279.78</v>
      </c>
      <c r="F174" s="87">
        <v>0</v>
      </c>
      <c r="G174" s="14">
        <f t="shared" si="171"/>
        <v>99.999918565382629</v>
      </c>
      <c r="H174" s="14">
        <f t="shared" si="172"/>
        <v>-1.0000000000218279E-2</v>
      </c>
      <c r="I174" s="14">
        <f t="shared" si="176"/>
        <v>100</v>
      </c>
      <c r="J174" s="14">
        <f t="shared" si="173"/>
        <v>0</v>
      </c>
      <c r="K174" s="14"/>
      <c r="L174" s="14">
        <f t="shared" si="175"/>
        <v>12279.78</v>
      </c>
      <c r="M174" s="46">
        <v>0</v>
      </c>
      <c r="N174" s="46"/>
      <c r="O174" s="14">
        <f t="shared" si="158"/>
        <v>0</v>
      </c>
      <c r="P174" s="14">
        <f t="shared" si="168"/>
        <v>-12279.78</v>
      </c>
      <c r="Q174" s="14" t="e">
        <f t="shared" si="169"/>
        <v>#DIV/0!</v>
      </c>
      <c r="R174" s="14">
        <f t="shared" si="170"/>
        <v>0</v>
      </c>
    </row>
    <row r="175" spans="1:18" ht="39" customHeight="1" x14ac:dyDescent="0.25">
      <c r="A175" s="49" t="s">
        <v>51</v>
      </c>
      <c r="B175" s="50" t="s">
        <v>50</v>
      </c>
      <c r="C175" s="43">
        <f>SUM(C176:C184)</f>
        <v>275506.31</v>
      </c>
      <c r="D175" s="43">
        <f>SUM(D176:D184)</f>
        <v>263169.63</v>
      </c>
      <c r="E175" s="43">
        <f>SUM(E176:E184)</f>
        <v>260133.2139</v>
      </c>
      <c r="F175" s="86">
        <f>SUM(F176:F184)</f>
        <v>356273.56011999998</v>
      </c>
      <c r="G175" s="13">
        <f t="shared" si="171"/>
        <v>94.420056622296599</v>
      </c>
      <c r="H175" s="13">
        <f t="shared" si="172"/>
        <v>-15373.096099999995</v>
      </c>
      <c r="I175" s="13">
        <f t="shared" si="176"/>
        <v>98.846213333962581</v>
      </c>
      <c r="J175" s="13">
        <f t="shared" si="173"/>
        <v>-3036.4161000000022</v>
      </c>
      <c r="K175" s="13">
        <f t="shared" si="174"/>
        <v>73.015020764488398</v>
      </c>
      <c r="L175" s="13">
        <f t="shared" si="175"/>
        <v>-96140.346219999978</v>
      </c>
      <c r="M175" s="43">
        <f>SUM(M176:M184)</f>
        <v>356273.56011999998</v>
      </c>
      <c r="N175" s="43">
        <f>SUM(N176:N184)</f>
        <v>0</v>
      </c>
      <c r="O175" s="13">
        <f t="shared" si="158"/>
        <v>0</v>
      </c>
      <c r="P175" s="13">
        <f t="shared" si="168"/>
        <v>-263169.63</v>
      </c>
      <c r="Q175" s="13">
        <f t="shared" si="169"/>
        <v>0</v>
      </c>
      <c r="R175" s="13">
        <f t="shared" si="170"/>
        <v>-356273.56011999998</v>
      </c>
    </row>
    <row r="176" spans="1:18" s="4" customFormat="1" ht="47.25" customHeight="1" x14ac:dyDescent="0.25">
      <c r="A176" s="47"/>
      <c r="B176" s="48" t="s">
        <v>284</v>
      </c>
      <c r="C176" s="46"/>
      <c r="D176" s="46">
        <v>2840.41</v>
      </c>
      <c r="E176" s="46">
        <v>0</v>
      </c>
      <c r="F176" s="87">
        <v>326270.75342000002</v>
      </c>
      <c r="G176" s="14" t="e">
        <f t="shared" si="171"/>
        <v>#DIV/0!</v>
      </c>
      <c r="H176" s="14">
        <f t="shared" si="172"/>
        <v>0</v>
      </c>
      <c r="I176" s="14">
        <f t="shared" si="176"/>
        <v>0</v>
      </c>
      <c r="J176" s="14">
        <f t="shared" si="173"/>
        <v>-2840.41</v>
      </c>
      <c r="K176" s="14">
        <f t="shared" si="174"/>
        <v>0</v>
      </c>
      <c r="L176" s="14">
        <f t="shared" si="175"/>
        <v>-326270.75342000002</v>
      </c>
      <c r="M176" s="46">
        <v>326270.75342000002</v>
      </c>
      <c r="N176" s="46"/>
      <c r="O176" s="14">
        <f t="shared" si="158"/>
        <v>0</v>
      </c>
      <c r="P176" s="14">
        <f t="shared" si="168"/>
        <v>-2840.41</v>
      </c>
      <c r="Q176" s="14">
        <f t="shared" si="169"/>
        <v>0</v>
      </c>
      <c r="R176" s="14">
        <f t="shared" si="170"/>
        <v>-326270.75342000002</v>
      </c>
    </row>
    <row r="177" spans="1:18" s="4" customFormat="1" ht="25.5" customHeight="1" x14ac:dyDescent="0.25">
      <c r="A177" s="47"/>
      <c r="B177" s="48" t="s">
        <v>344</v>
      </c>
      <c r="C177" s="46">
        <v>260209.61</v>
      </c>
      <c r="D177" s="46">
        <v>257369.19</v>
      </c>
      <c r="E177" s="46">
        <v>257285.51373000001</v>
      </c>
      <c r="F177" s="87">
        <v>4440.6653299999998</v>
      </c>
      <c r="G177" s="14">
        <f t="shared" si="171"/>
        <v>98.876253544210002</v>
      </c>
      <c r="H177" s="14">
        <f t="shared" si="172"/>
        <v>-2924.09626999998</v>
      </c>
      <c r="I177" s="14">
        <f t="shared" si="176"/>
        <v>99.967487844990316</v>
      </c>
      <c r="J177" s="14">
        <f t="shared" si="173"/>
        <v>-83.676269999996293</v>
      </c>
      <c r="K177" s="14">
        <f t="shared" si="174"/>
        <v>5793.8505744138129</v>
      </c>
      <c r="L177" s="14">
        <f t="shared" si="175"/>
        <v>252844.84840000002</v>
      </c>
      <c r="M177" s="46">
        <v>4440.6653299999998</v>
      </c>
      <c r="N177" s="46"/>
      <c r="O177" s="14">
        <f t="shared" si="158"/>
        <v>0</v>
      </c>
      <c r="P177" s="14">
        <f t="shared" si="168"/>
        <v>-257369.19</v>
      </c>
      <c r="Q177" s="14">
        <f t="shared" si="169"/>
        <v>0</v>
      </c>
      <c r="R177" s="14">
        <f t="shared" si="170"/>
        <v>-4440.6653299999998</v>
      </c>
    </row>
    <row r="178" spans="1:18" s="4" customFormat="1" ht="66.75" hidden="1" customHeight="1" x14ac:dyDescent="0.25">
      <c r="A178" s="47"/>
      <c r="B178" s="48" t="s">
        <v>315</v>
      </c>
      <c r="C178" s="46">
        <v>0</v>
      </c>
      <c r="D178" s="46"/>
      <c r="E178" s="46"/>
      <c r="F178" s="87"/>
      <c r="G178" s="14" t="e">
        <f t="shared" si="171"/>
        <v>#DIV/0!</v>
      </c>
      <c r="H178" s="14">
        <f t="shared" si="172"/>
        <v>0</v>
      </c>
      <c r="I178" s="14" t="e">
        <f t="shared" si="176"/>
        <v>#DIV/0!</v>
      </c>
      <c r="J178" s="14">
        <f t="shared" si="173"/>
        <v>0</v>
      </c>
      <c r="K178" s="14" t="e">
        <f t="shared" si="174"/>
        <v>#DIV/0!</v>
      </c>
      <c r="L178" s="14">
        <f t="shared" si="175"/>
        <v>0</v>
      </c>
      <c r="M178" s="46"/>
      <c r="N178" s="46"/>
      <c r="O178" s="14" t="e">
        <f t="shared" si="158"/>
        <v>#DIV/0!</v>
      </c>
      <c r="P178" s="14">
        <f t="shared" si="168"/>
        <v>0</v>
      </c>
      <c r="Q178" s="14" t="e">
        <f t="shared" si="169"/>
        <v>#DIV/0!</v>
      </c>
      <c r="R178" s="14">
        <f t="shared" si="170"/>
        <v>0</v>
      </c>
    </row>
    <row r="179" spans="1:18" s="4" customFormat="1" ht="66.75" hidden="1" customHeight="1" x14ac:dyDescent="0.25">
      <c r="A179" s="66"/>
      <c r="B179" s="48" t="s">
        <v>441</v>
      </c>
      <c r="C179" s="71"/>
      <c r="D179" s="71"/>
      <c r="E179" s="71"/>
      <c r="F179" s="88"/>
      <c r="G179" s="72"/>
      <c r="H179" s="72"/>
      <c r="I179" s="72"/>
      <c r="J179" s="72"/>
      <c r="K179" s="72"/>
      <c r="L179" s="72"/>
      <c r="M179" s="71"/>
      <c r="N179" s="71"/>
      <c r="O179" s="72"/>
      <c r="P179" s="72"/>
      <c r="Q179" s="72"/>
      <c r="R179" s="72"/>
    </row>
    <row r="180" spans="1:18" s="4" customFormat="1" ht="24.75" customHeight="1" x14ac:dyDescent="0.25">
      <c r="A180" s="47"/>
      <c r="B180" s="48" t="s">
        <v>285</v>
      </c>
      <c r="C180" s="46">
        <v>2761.68</v>
      </c>
      <c r="D180" s="46">
        <v>2960.03</v>
      </c>
      <c r="E180" s="46">
        <v>2847.7001700000001</v>
      </c>
      <c r="F180" s="87">
        <v>2243.3956699999999</v>
      </c>
      <c r="G180" s="14">
        <f>E180/C180*100</f>
        <v>103.1147768749457</v>
      </c>
      <c r="H180" s="14">
        <f>E180-C180</f>
        <v>86.020170000000235</v>
      </c>
      <c r="I180" s="14">
        <f>E180/D180*100</f>
        <v>96.205111772515821</v>
      </c>
      <c r="J180" s="14">
        <f>E180-D180</f>
        <v>-112.32983000000013</v>
      </c>
      <c r="K180" s="14">
        <f>E180/F180*100</f>
        <v>126.93704494847313</v>
      </c>
      <c r="L180" s="14">
        <f>E180-F180</f>
        <v>604.30450000000019</v>
      </c>
      <c r="M180" s="46">
        <v>2243.3956699999999</v>
      </c>
      <c r="N180" s="46"/>
      <c r="O180" s="14">
        <f>N180/D180*100</f>
        <v>0</v>
      </c>
      <c r="P180" s="14">
        <f>N180-D180</f>
        <v>-2960.03</v>
      </c>
      <c r="Q180" s="14">
        <f>N180/M180*100</f>
        <v>0</v>
      </c>
      <c r="R180" s="14">
        <f>N180-M180</f>
        <v>-2243.3956699999999</v>
      </c>
    </row>
    <row r="181" spans="1:18" s="4" customFormat="1" ht="30.75" hidden="1" customHeight="1" x14ac:dyDescent="0.25">
      <c r="A181" s="47"/>
      <c r="B181" s="48" t="s">
        <v>320</v>
      </c>
      <c r="C181" s="46">
        <v>9976.5</v>
      </c>
      <c r="D181" s="46"/>
      <c r="E181" s="46"/>
      <c r="F181" s="87">
        <v>13806.349550000001</v>
      </c>
      <c r="G181" s="14">
        <f t="shared" si="171"/>
        <v>0</v>
      </c>
      <c r="H181" s="14">
        <f t="shared" si="172"/>
        <v>-9976.5</v>
      </c>
      <c r="I181" s="14"/>
      <c r="J181" s="14">
        <f t="shared" si="173"/>
        <v>0</v>
      </c>
      <c r="K181" s="14">
        <f t="shared" si="174"/>
        <v>0</v>
      </c>
      <c r="L181" s="14">
        <f t="shared" si="175"/>
        <v>-13806.349550000001</v>
      </c>
      <c r="M181" s="46">
        <v>13806.349550000001</v>
      </c>
      <c r="N181" s="46"/>
      <c r="O181" s="14" t="e">
        <f t="shared" si="158"/>
        <v>#DIV/0!</v>
      </c>
      <c r="P181" s="14">
        <f t="shared" si="168"/>
        <v>0</v>
      </c>
      <c r="Q181" s="14">
        <f t="shared" si="169"/>
        <v>0</v>
      </c>
      <c r="R181" s="14">
        <f t="shared" si="170"/>
        <v>-13806.349550000001</v>
      </c>
    </row>
    <row r="182" spans="1:18" s="4" customFormat="1" ht="17.25" hidden="1" customHeight="1" x14ac:dyDescent="0.25">
      <c r="A182" s="47"/>
      <c r="B182" s="48" t="s">
        <v>346</v>
      </c>
      <c r="C182" s="46">
        <v>2558.52</v>
      </c>
      <c r="D182" s="46"/>
      <c r="E182" s="46"/>
      <c r="F182" s="87"/>
      <c r="G182" s="14">
        <f t="shared" si="171"/>
        <v>0</v>
      </c>
      <c r="H182" s="14">
        <f t="shared" si="172"/>
        <v>-2558.52</v>
      </c>
      <c r="I182" s="14" t="e">
        <f t="shared" si="176"/>
        <v>#DIV/0!</v>
      </c>
      <c r="J182" s="14">
        <f t="shared" si="173"/>
        <v>0</v>
      </c>
      <c r="K182" s="14" t="e">
        <f t="shared" si="174"/>
        <v>#DIV/0!</v>
      </c>
      <c r="L182" s="14">
        <f t="shared" si="175"/>
        <v>0</v>
      </c>
      <c r="M182" s="46"/>
      <c r="N182" s="46"/>
      <c r="O182" s="14" t="e">
        <f t="shared" si="158"/>
        <v>#DIV/0!</v>
      </c>
      <c r="P182" s="14">
        <f t="shared" si="168"/>
        <v>0</v>
      </c>
      <c r="Q182" s="14" t="e">
        <f t="shared" si="169"/>
        <v>#DIV/0!</v>
      </c>
      <c r="R182" s="14">
        <f t="shared" si="170"/>
        <v>0</v>
      </c>
    </row>
    <row r="183" spans="1:18" s="4" customFormat="1" ht="25.5" hidden="1" customHeight="1" x14ac:dyDescent="0.25">
      <c r="A183" s="47"/>
      <c r="B183" s="48" t="s">
        <v>386</v>
      </c>
      <c r="C183" s="46"/>
      <c r="D183" s="46"/>
      <c r="E183" s="46"/>
      <c r="F183" s="87">
        <v>9512.3961500000005</v>
      </c>
      <c r="G183" s="14" t="e">
        <f t="shared" si="171"/>
        <v>#DIV/0!</v>
      </c>
      <c r="H183" s="14">
        <f t="shared" si="172"/>
        <v>0</v>
      </c>
      <c r="I183" s="14"/>
      <c r="J183" s="14">
        <f t="shared" si="173"/>
        <v>0</v>
      </c>
      <c r="K183" s="14">
        <f t="shared" si="174"/>
        <v>0</v>
      </c>
      <c r="L183" s="14">
        <f t="shared" si="175"/>
        <v>-9512.3961500000005</v>
      </c>
      <c r="M183" s="46">
        <v>9512.3961500000005</v>
      </c>
      <c r="N183" s="46"/>
      <c r="O183" s="14" t="e">
        <f t="shared" si="158"/>
        <v>#DIV/0!</v>
      </c>
      <c r="P183" s="14">
        <f t="shared" si="168"/>
        <v>0</v>
      </c>
      <c r="Q183" s="14">
        <f t="shared" si="169"/>
        <v>0</v>
      </c>
      <c r="R183" s="14">
        <f t="shared" si="170"/>
        <v>-9512.3961500000005</v>
      </c>
    </row>
    <row r="184" spans="1:18" s="4" customFormat="1" ht="35.25" hidden="1" customHeight="1" x14ac:dyDescent="0.25">
      <c r="A184" s="47"/>
      <c r="B184" s="48"/>
      <c r="C184" s="46"/>
      <c r="D184" s="46"/>
      <c r="E184" s="46"/>
      <c r="F184" s="87"/>
      <c r="G184" s="14" t="e">
        <f t="shared" si="171"/>
        <v>#DIV/0!</v>
      </c>
      <c r="H184" s="14">
        <f t="shared" si="172"/>
        <v>0</v>
      </c>
      <c r="I184" s="14" t="e">
        <f t="shared" si="176"/>
        <v>#DIV/0!</v>
      </c>
      <c r="J184" s="14">
        <f t="shared" si="173"/>
        <v>0</v>
      </c>
      <c r="K184" s="14" t="e">
        <f t="shared" si="174"/>
        <v>#DIV/0!</v>
      </c>
      <c r="L184" s="14">
        <f t="shared" si="175"/>
        <v>0</v>
      </c>
      <c r="M184" s="46"/>
      <c r="N184" s="46"/>
      <c r="O184" s="14" t="e">
        <f t="shared" si="158"/>
        <v>#DIV/0!</v>
      </c>
      <c r="P184" s="14">
        <f t="shared" si="168"/>
        <v>0</v>
      </c>
      <c r="Q184" s="14" t="e">
        <f t="shared" si="169"/>
        <v>#DIV/0!</v>
      </c>
      <c r="R184" s="14">
        <f t="shared" si="170"/>
        <v>0</v>
      </c>
    </row>
    <row r="185" spans="1:18" ht="36" hidden="1" customHeight="1" x14ac:dyDescent="0.25">
      <c r="A185" s="49" t="s">
        <v>49</v>
      </c>
      <c r="B185" s="50" t="s">
        <v>48</v>
      </c>
      <c r="C185" s="43">
        <f>SUM(C186:C187)</f>
        <v>0</v>
      </c>
      <c r="D185" s="43">
        <f>SUM(D186:D187)</f>
        <v>0</v>
      </c>
      <c r="E185" s="43">
        <f>SUM(E186:E187)</f>
        <v>0</v>
      </c>
      <c r="F185" s="86">
        <f>SUM(F186:F187)</f>
        <v>0</v>
      </c>
      <c r="G185" s="13" t="e">
        <f t="shared" si="171"/>
        <v>#DIV/0!</v>
      </c>
      <c r="H185" s="13">
        <f t="shared" si="172"/>
        <v>0</v>
      </c>
      <c r="I185" s="13" t="e">
        <f t="shared" si="176"/>
        <v>#DIV/0!</v>
      </c>
      <c r="J185" s="13">
        <f t="shared" si="173"/>
        <v>0</v>
      </c>
      <c r="K185" s="13" t="e">
        <f t="shared" si="174"/>
        <v>#DIV/0!</v>
      </c>
      <c r="L185" s="13">
        <f t="shared" si="175"/>
        <v>0</v>
      </c>
      <c r="M185" s="43">
        <f>SUM(M186:M187)</f>
        <v>0</v>
      </c>
      <c r="N185" s="43">
        <f>SUM(N186:N187)</f>
        <v>0</v>
      </c>
      <c r="O185" s="13" t="e">
        <f t="shared" si="158"/>
        <v>#DIV/0!</v>
      </c>
      <c r="P185" s="13">
        <f t="shared" si="168"/>
        <v>0</v>
      </c>
      <c r="Q185" s="13" t="e">
        <f t="shared" si="169"/>
        <v>#DIV/0!</v>
      </c>
      <c r="R185" s="13">
        <f t="shared" si="170"/>
        <v>0</v>
      </c>
    </row>
    <row r="186" spans="1:18" s="4" customFormat="1" ht="36" hidden="1" customHeight="1" x14ac:dyDescent="0.25">
      <c r="A186" s="47"/>
      <c r="B186" s="48"/>
      <c r="C186" s="46"/>
      <c r="D186" s="46"/>
      <c r="E186" s="46"/>
      <c r="F186" s="87"/>
      <c r="G186" s="14" t="e">
        <f t="shared" si="171"/>
        <v>#DIV/0!</v>
      </c>
      <c r="H186" s="14">
        <f t="shared" si="172"/>
        <v>0</v>
      </c>
      <c r="I186" s="14" t="e">
        <f t="shared" si="176"/>
        <v>#DIV/0!</v>
      </c>
      <c r="J186" s="14">
        <f t="shared" si="173"/>
        <v>0</v>
      </c>
      <c r="K186" s="14" t="e">
        <f t="shared" si="174"/>
        <v>#DIV/0!</v>
      </c>
      <c r="L186" s="14">
        <f t="shared" si="175"/>
        <v>0</v>
      </c>
      <c r="M186" s="46"/>
      <c r="N186" s="46"/>
      <c r="O186" s="14" t="e">
        <f t="shared" si="158"/>
        <v>#DIV/0!</v>
      </c>
      <c r="P186" s="14">
        <f t="shared" si="168"/>
        <v>0</v>
      </c>
      <c r="Q186" s="14" t="e">
        <f t="shared" si="169"/>
        <v>#DIV/0!</v>
      </c>
      <c r="R186" s="14">
        <f t="shared" si="170"/>
        <v>0</v>
      </c>
    </row>
    <row r="187" spans="1:18" s="4" customFormat="1" ht="36" hidden="1" customHeight="1" x14ac:dyDescent="0.25">
      <c r="A187" s="47"/>
      <c r="B187" s="48"/>
      <c r="C187" s="46"/>
      <c r="D187" s="46"/>
      <c r="E187" s="46"/>
      <c r="F187" s="87"/>
      <c r="G187" s="14" t="e">
        <f t="shared" si="171"/>
        <v>#DIV/0!</v>
      </c>
      <c r="H187" s="14">
        <f t="shared" si="172"/>
        <v>0</v>
      </c>
      <c r="I187" s="14" t="e">
        <f t="shared" si="176"/>
        <v>#DIV/0!</v>
      </c>
      <c r="J187" s="14">
        <f t="shared" si="173"/>
        <v>0</v>
      </c>
      <c r="K187" s="14" t="e">
        <f t="shared" si="174"/>
        <v>#DIV/0!</v>
      </c>
      <c r="L187" s="14">
        <f t="shared" si="175"/>
        <v>0</v>
      </c>
      <c r="M187" s="46"/>
      <c r="N187" s="46"/>
      <c r="O187" s="14" t="e">
        <f t="shared" si="158"/>
        <v>#DIV/0!</v>
      </c>
      <c r="P187" s="14">
        <f t="shared" si="168"/>
        <v>0</v>
      </c>
      <c r="Q187" s="14" t="e">
        <f t="shared" si="169"/>
        <v>#DIV/0!</v>
      </c>
      <c r="R187" s="14">
        <f t="shared" si="170"/>
        <v>0</v>
      </c>
    </row>
    <row r="188" spans="1:18" ht="36" customHeight="1" x14ac:dyDescent="0.25">
      <c r="A188" s="49" t="s">
        <v>277</v>
      </c>
      <c r="B188" s="50" t="s">
        <v>276</v>
      </c>
      <c r="C188" s="43"/>
      <c r="D188" s="43">
        <f>SUM(D189:D191)</f>
        <v>127249.97940000001</v>
      </c>
      <c r="E188" s="43">
        <f>SUM(E189:E191)</f>
        <v>127249.97898</v>
      </c>
      <c r="F188" s="86">
        <f>SUM(F189:F191)</f>
        <v>99129.020539999998</v>
      </c>
      <c r="G188" s="13" t="e">
        <f t="shared" si="171"/>
        <v>#DIV/0!</v>
      </c>
      <c r="H188" s="13">
        <f t="shared" si="172"/>
        <v>127249.97898</v>
      </c>
      <c r="I188" s="13">
        <f t="shared" si="176"/>
        <v>99.999999669940991</v>
      </c>
      <c r="J188" s="13">
        <f t="shared" si="173"/>
        <v>-4.2000001121778041E-4</v>
      </c>
      <c r="K188" s="13">
        <f t="shared" si="174"/>
        <v>128.36803822615477</v>
      </c>
      <c r="L188" s="13">
        <f t="shared" si="175"/>
        <v>28120.958440000002</v>
      </c>
      <c r="M188" s="43">
        <f>SUM(M189:M191)</f>
        <v>99129.020539999998</v>
      </c>
      <c r="N188" s="43">
        <f>SUM(N189:N191)</f>
        <v>0</v>
      </c>
      <c r="O188" s="13">
        <f t="shared" si="158"/>
        <v>0</v>
      </c>
      <c r="P188" s="13">
        <f t="shared" si="168"/>
        <v>-127249.97940000001</v>
      </c>
      <c r="Q188" s="13">
        <f t="shared" si="169"/>
        <v>0</v>
      </c>
      <c r="R188" s="13">
        <f t="shared" si="170"/>
        <v>-99129.020539999998</v>
      </c>
    </row>
    <row r="189" spans="1:18" s="4" customFormat="1" ht="48.75" customHeight="1" x14ac:dyDescent="0.25">
      <c r="A189" s="47"/>
      <c r="B189" s="48" t="s">
        <v>267</v>
      </c>
      <c r="C189" s="46"/>
      <c r="D189" s="46">
        <v>109614.85714000001</v>
      </c>
      <c r="E189" s="46">
        <v>109614.85672</v>
      </c>
      <c r="F189" s="87"/>
      <c r="G189" s="14" t="e">
        <f t="shared" si="171"/>
        <v>#DIV/0!</v>
      </c>
      <c r="H189" s="14">
        <f t="shared" si="172"/>
        <v>109614.85672</v>
      </c>
      <c r="I189" s="14">
        <f t="shared" si="176"/>
        <v>99.999999616840256</v>
      </c>
      <c r="J189" s="14">
        <f t="shared" si="173"/>
        <v>-4.2000001121778041E-4</v>
      </c>
      <c r="K189" s="14"/>
      <c r="L189" s="14">
        <f t="shared" si="175"/>
        <v>109614.85672</v>
      </c>
      <c r="M189" s="46"/>
      <c r="N189" s="46"/>
      <c r="O189" s="14">
        <f t="shared" si="158"/>
        <v>0</v>
      </c>
      <c r="P189" s="14">
        <f t="shared" si="168"/>
        <v>-109614.85714000001</v>
      </c>
      <c r="Q189" s="14" t="e">
        <f t="shared" si="169"/>
        <v>#DIV/0!</v>
      </c>
      <c r="R189" s="14">
        <f t="shared" si="170"/>
        <v>0</v>
      </c>
    </row>
    <row r="190" spans="1:18" s="4" customFormat="1" ht="48" customHeight="1" x14ac:dyDescent="0.25">
      <c r="A190" s="47"/>
      <c r="B190" s="48" t="s">
        <v>268</v>
      </c>
      <c r="C190" s="46"/>
      <c r="D190" s="46">
        <v>17635.12226</v>
      </c>
      <c r="E190" s="46">
        <v>17635.12226</v>
      </c>
      <c r="F190" s="87"/>
      <c r="G190" s="14" t="e">
        <f t="shared" si="171"/>
        <v>#DIV/0!</v>
      </c>
      <c r="H190" s="14">
        <f t="shared" si="172"/>
        <v>17635.12226</v>
      </c>
      <c r="I190" s="14">
        <f t="shared" si="176"/>
        <v>100</v>
      </c>
      <c r="J190" s="14">
        <f t="shared" si="173"/>
        <v>0</v>
      </c>
      <c r="K190" s="14"/>
      <c r="L190" s="14">
        <f t="shared" si="175"/>
        <v>17635.12226</v>
      </c>
      <c r="M190" s="46">
        <v>0</v>
      </c>
      <c r="N190" s="46"/>
      <c r="O190" s="14">
        <f t="shared" si="158"/>
        <v>0</v>
      </c>
      <c r="P190" s="14">
        <f t="shared" si="168"/>
        <v>-17635.12226</v>
      </c>
      <c r="Q190" s="14" t="e">
        <f t="shared" si="169"/>
        <v>#DIV/0!</v>
      </c>
      <c r="R190" s="14">
        <f t="shared" si="170"/>
        <v>0</v>
      </c>
    </row>
    <row r="191" spans="1:18" s="4" customFormat="1" ht="38.25" hidden="1" customHeight="1" x14ac:dyDescent="0.25">
      <c r="A191" s="47"/>
      <c r="B191" s="48" t="s">
        <v>387</v>
      </c>
      <c r="C191" s="46"/>
      <c r="D191" s="46"/>
      <c r="E191" s="46"/>
      <c r="F191" s="87">
        <v>99129.020539999998</v>
      </c>
      <c r="G191" s="14"/>
      <c r="H191" s="14"/>
      <c r="I191" s="14"/>
      <c r="J191" s="14">
        <f t="shared" ref="J191" si="184">E191-D191</f>
        <v>0</v>
      </c>
      <c r="K191" s="14"/>
      <c r="L191" s="14">
        <f t="shared" ref="L191" si="185">E191-F191</f>
        <v>-99129.020539999998</v>
      </c>
      <c r="M191" s="46">
        <v>99129.020539999998</v>
      </c>
      <c r="N191" s="46"/>
      <c r="O191" s="14"/>
      <c r="P191" s="14"/>
      <c r="Q191" s="14"/>
      <c r="R191" s="14"/>
    </row>
    <row r="192" spans="1:18" ht="64.5" customHeight="1" x14ac:dyDescent="0.25">
      <c r="A192" s="49" t="s">
        <v>340</v>
      </c>
      <c r="B192" s="50" t="s">
        <v>339</v>
      </c>
      <c r="C192" s="40">
        <v>0</v>
      </c>
      <c r="D192" s="40">
        <v>1158.0216</v>
      </c>
      <c r="E192" s="40">
        <v>1040.9777799999999</v>
      </c>
      <c r="F192" s="85"/>
      <c r="G192" s="12" t="e">
        <f t="shared" si="171"/>
        <v>#DIV/0!</v>
      </c>
      <c r="H192" s="12">
        <f t="shared" si="172"/>
        <v>1040.9777799999999</v>
      </c>
      <c r="I192" s="12">
        <f t="shared" si="176"/>
        <v>89.892777474962458</v>
      </c>
      <c r="J192" s="12">
        <f t="shared" si="173"/>
        <v>-117.0438200000001</v>
      </c>
      <c r="K192" s="12"/>
      <c r="L192" s="12">
        <f t="shared" si="175"/>
        <v>1040.9777799999999</v>
      </c>
      <c r="M192" s="40"/>
      <c r="N192" s="40">
        <v>0</v>
      </c>
      <c r="O192" s="12">
        <f t="shared" ref="O192:O232" si="186">N192/D192*100</f>
        <v>0</v>
      </c>
      <c r="P192" s="12">
        <f t="shared" ref="P192:P232" si="187">N192-D192</f>
        <v>-1158.0216</v>
      </c>
      <c r="Q192" s="12" t="e">
        <f t="shared" si="169"/>
        <v>#DIV/0!</v>
      </c>
      <c r="R192" s="12">
        <f t="shared" si="170"/>
        <v>0</v>
      </c>
    </row>
    <row r="193" spans="1:18" ht="37.5" customHeight="1" x14ac:dyDescent="0.25">
      <c r="A193" s="49" t="s">
        <v>47</v>
      </c>
      <c r="B193" s="50" t="s">
        <v>39</v>
      </c>
      <c r="C193" s="43">
        <f>C194+C196+C198+C200+C202+C204+C206</f>
        <v>1813394.9499999997</v>
      </c>
      <c r="D193" s="43">
        <f t="shared" ref="D193" si="188">D194+D196+D198+D200+D202+D204+D206</f>
        <v>1530716.3399999999</v>
      </c>
      <c r="E193" s="43">
        <f>E194+E196+E198+E200+E202+E204+E206</f>
        <v>1090714.6054499999</v>
      </c>
      <c r="F193" s="86">
        <f t="shared" ref="F193" si="189">F194+F196+F198+F200+F202+F204+F206</f>
        <v>958473.04713999992</v>
      </c>
      <c r="G193" s="13">
        <f t="shared" si="171"/>
        <v>60.147658702258987</v>
      </c>
      <c r="H193" s="13">
        <f t="shared" si="172"/>
        <v>-722680.34454999981</v>
      </c>
      <c r="I193" s="13">
        <f t="shared" si="176"/>
        <v>71.255174910460553</v>
      </c>
      <c r="J193" s="13">
        <f t="shared" si="173"/>
        <v>-440001.73454999994</v>
      </c>
      <c r="K193" s="13">
        <f t="shared" si="174"/>
        <v>113.7971076708518</v>
      </c>
      <c r="L193" s="13">
        <f t="shared" si="175"/>
        <v>132241.55830999999</v>
      </c>
      <c r="M193" s="43">
        <f t="shared" ref="M193" si="190">M194+M196+M198+M200+M202+M204+M206</f>
        <v>958473.04713999992</v>
      </c>
      <c r="N193" s="43">
        <f>N194+N196+N198+N200+N202+N204+N206</f>
        <v>0</v>
      </c>
      <c r="O193" s="13">
        <f t="shared" si="186"/>
        <v>0</v>
      </c>
      <c r="P193" s="13">
        <f t="shared" si="187"/>
        <v>-1530716.3399999999</v>
      </c>
      <c r="Q193" s="13">
        <f t="shared" si="169"/>
        <v>0</v>
      </c>
      <c r="R193" s="13">
        <f t="shared" si="170"/>
        <v>-958473.04713999992</v>
      </c>
    </row>
    <row r="194" spans="1:18" ht="35.25" hidden="1" customHeight="1" x14ac:dyDescent="0.25">
      <c r="A194" s="49" t="s">
        <v>46</v>
      </c>
      <c r="B194" s="50" t="s">
        <v>45</v>
      </c>
      <c r="C194" s="43">
        <f t="shared" ref="C194:F194" si="191">C195</f>
        <v>0</v>
      </c>
      <c r="D194" s="43">
        <f t="shared" si="191"/>
        <v>0</v>
      </c>
      <c r="E194" s="43">
        <f t="shared" si="191"/>
        <v>0</v>
      </c>
      <c r="F194" s="86">
        <f t="shared" si="191"/>
        <v>0</v>
      </c>
      <c r="G194" s="13" t="e">
        <f t="shared" si="171"/>
        <v>#DIV/0!</v>
      </c>
      <c r="H194" s="13">
        <f t="shared" si="172"/>
        <v>0</v>
      </c>
      <c r="I194" s="13" t="e">
        <f t="shared" si="176"/>
        <v>#DIV/0!</v>
      </c>
      <c r="J194" s="13">
        <f t="shared" si="173"/>
        <v>0</v>
      </c>
      <c r="K194" s="13" t="e">
        <f t="shared" si="174"/>
        <v>#DIV/0!</v>
      </c>
      <c r="L194" s="13">
        <f t="shared" si="175"/>
        <v>0</v>
      </c>
      <c r="M194" s="43">
        <f t="shared" ref="M194" si="192">M195</f>
        <v>0</v>
      </c>
      <c r="N194" s="43">
        <f t="shared" ref="N194" si="193">N195</f>
        <v>0</v>
      </c>
      <c r="O194" s="13" t="e">
        <f t="shared" si="186"/>
        <v>#DIV/0!</v>
      </c>
      <c r="P194" s="13">
        <f t="shared" si="187"/>
        <v>0</v>
      </c>
      <c r="Q194" s="13" t="e">
        <f t="shared" si="169"/>
        <v>#DIV/0!</v>
      </c>
      <c r="R194" s="13">
        <f t="shared" si="170"/>
        <v>0</v>
      </c>
    </row>
    <row r="195" spans="1:18" s="4" customFormat="1" ht="33.75" hidden="1" customHeight="1" x14ac:dyDescent="0.25">
      <c r="A195" s="47"/>
      <c r="B195" s="45" t="s">
        <v>363</v>
      </c>
      <c r="C195" s="46">
        <v>0</v>
      </c>
      <c r="D195" s="46">
        <v>0</v>
      </c>
      <c r="E195" s="46"/>
      <c r="F195" s="87">
        <v>0</v>
      </c>
      <c r="G195" s="14" t="e">
        <f t="shared" si="171"/>
        <v>#DIV/0!</v>
      </c>
      <c r="H195" s="14">
        <f t="shared" si="172"/>
        <v>0</v>
      </c>
      <c r="I195" s="14" t="e">
        <f t="shared" si="176"/>
        <v>#DIV/0!</v>
      </c>
      <c r="J195" s="14">
        <f t="shared" si="173"/>
        <v>0</v>
      </c>
      <c r="K195" s="14" t="e">
        <f t="shared" si="174"/>
        <v>#DIV/0!</v>
      </c>
      <c r="L195" s="14">
        <f t="shared" si="175"/>
        <v>0</v>
      </c>
      <c r="M195" s="46"/>
      <c r="N195" s="46">
        <v>0</v>
      </c>
      <c r="O195" s="14" t="e">
        <f t="shared" si="186"/>
        <v>#DIV/0!</v>
      </c>
      <c r="P195" s="14">
        <f t="shared" si="187"/>
        <v>0</v>
      </c>
      <c r="Q195" s="14" t="e">
        <f t="shared" si="169"/>
        <v>#DIV/0!</v>
      </c>
      <c r="R195" s="14">
        <f t="shared" si="170"/>
        <v>0</v>
      </c>
    </row>
    <row r="196" spans="1:18" ht="37.5" customHeight="1" x14ac:dyDescent="0.25">
      <c r="A196" s="49" t="s">
        <v>44</v>
      </c>
      <c r="B196" s="50" t="s">
        <v>39</v>
      </c>
      <c r="C196" s="43">
        <f t="shared" ref="C196:F196" si="194">C197</f>
        <v>688892.64</v>
      </c>
      <c r="D196" s="43">
        <f t="shared" si="194"/>
        <v>688892.64</v>
      </c>
      <c r="E196" s="43">
        <f t="shared" si="194"/>
        <v>344340.28045000002</v>
      </c>
      <c r="F196" s="86">
        <f t="shared" si="194"/>
        <v>535389.35305999999</v>
      </c>
      <c r="G196" s="13">
        <f t="shared" si="171"/>
        <v>49.984607245912805</v>
      </c>
      <c r="H196" s="13">
        <f t="shared" si="172"/>
        <v>-344552.35954999999</v>
      </c>
      <c r="I196" s="13">
        <f t="shared" si="176"/>
        <v>49.984607245912805</v>
      </c>
      <c r="J196" s="13">
        <f t="shared" si="173"/>
        <v>-344552.35954999999</v>
      </c>
      <c r="K196" s="13">
        <f t="shared" si="174"/>
        <v>64.315862555341198</v>
      </c>
      <c r="L196" s="13">
        <f t="shared" si="175"/>
        <v>-191049.07260999997</v>
      </c>
      <c r="M196" s="43">
        <f t="shared" ref="M196" si="195">M197</f>
        <v>535389.35305999999</v>
      </c>
      <c r="N196" s="43">
        <f t="shared" ref="N196" si="196">N197</f>
        <v>0</v>
      </c>
      <c r="O196" s="13">
        <f t="shared" si="186"/>
        <v>0</v>
      </c>
      <c r="P196" s="13">
        <f t="shared" si="187"/>
        <v>-688892.64</v>
      </c>
      <c r="Q196" s="13">
        <f t="shared" si="169"/>
        <v>0</v>
      </c>
      <c r="R196" s="13">
        <f t="shared" si="170"/>
        <v>-535389.35305999999</v>
      </c>
    </row>
    <row r="197" spans="1:18" s="4" customFormat="1" ht="63" customHeight="1" x14ac:dyDescent="0.25">
      <c r="A197" s="47"/>
      <c r="B197" s="45" t="s">
        <v>364</v>
      </c>
      <c r="C197" s="46">
        <v>688892.64</v>
      </c>
      <c r="D197" s="46">
        <v>688892.64</v>
      </c>
      <c r="E197" s="46">
        <v>344340.28045000002</v>
      </c>
      <c r="F197" s="87">
        <v>535389.35305999999</v>
      </c>
      <c r="G197" s="14">
        <f t="shared" si="171"/>
        <v>49.984607245912805</v>
      </c>
      <c r="H197" s="14">
        <f t="shared" si="172"/>
        <v>-344552.35954999999</v>
      </c>
      <c r="I197" s="14">
        <f t="shared" si="176"/>
        <v>49.984607245912805</v>
      </c>
      <c r="J197" s="14">
        <f t="shared" si="173"/>
        <v>-344552.35954999999</v>
      </c>
      <c r="K197" s="14">
        <f t="shared" si="174"/>
        <v>64.315862555341198</v>
      </c>
      <c r="L197" s="14">
        <f t="shared" si="175"/>
        <v>-191049.07260999997</v>
      </c>
      <c r="M197" s="46">
        <v>535389.35305999999</v>
      </c>
      <c r="N197" s="46"/>
      <c r="O197" s="14">
        <f t="shared" si="186"/>
        <v>0</v>
      </c>
      <c r="P197" s="14">
        <f t="shared" si="187"/>
        <v>-688892.64</v>
      </c>
      <c r="Q197" s="14">
        <f t="shared" si="169"/>
        <v>0</v>
      </c>
      <c r="R197" s="14">
        <f t="shared" si="170"/>
        <v>-535389.35305999999</v>
      </c>
    </row>
    <row r="198" spans="1:18" ht="36.75" customHeight="1" x14ac:dyDescent="0.25">
      <c r="A198" s="49" t="s">
        <v>43</v>
      </c>
      <c r="B198" s="50" t="s">
        <v>39</v>
      </c>
      <c r="C198" s="43">
        <f t="shared" ref="C198:F198" si="197">C199</f>
        <v>642348.94999999995</v>
      </c>
      <c r="D198" s="43">
        <f t="shared" si="197"/>
        <v>550589.94999999995</v>
      </c>
      <c r="E198" s="43">
        <f t="shared" si="197"/>
        <v>550589.94999999995</v>
      </c>
      <c r="F198" s="86">
        <f t="shared" si="197"/>
        <v>107664.21408000001</v>
      </c>
      <c r="G198" s="13">
        <f t="shared" si="171"/>
        <v>85.715085235213664</v>
      </c>
      <c r="H198" s="13">
        <f t="shared" si="172"/>
        <v>-91759</v>
      </c>
      <c r="I198" s="13">
        <f t="shared" si="176"/>
        <v>100</v>
      </c>
      <c r="J198" s="13">
        <f t="shared" si="173"/>
        <v>0</v>
      </c>
      <c r="K198" s="13">
        <f t="shared" si="174"/>
        <v>511.39550379375225</v>
      </c>
      <c r="L198" s="13">
        <f t="shared" si="175"/>
        <v>442925.73591999995</v>
      </c>
      <c r="M198" s="43">
        <f t="shared" ref="M198" si="198">M199</f>
        <v>107664.21408000001</v>
      </c>
      <c r="N198" s="43">
        <f t="shared" ref="N198" si="199">N199</f>
        <v>0</v>
      </c>
      <c r="O198" s="13">
        <f t="shared" si="186"/>
        <v>0</v>
      </c>
      <c r="P198" s="13">
        <f t="shared" si="187"/>
        <v>-550589.94999999995</v>
      </c>
      <c r="Q198" s="13">
        <f t="shared" si="169"/>
        <v>0</v>
      </c>
      <c r="R198" s="13">
        <f t="shared" si="170"/>
        <v>-107664.21408000001</v>
      </c>
    </row>
    <row r="199" spans="1:18" s="4" customFormat="1" ht="64.5" customHeight="1" x14ac:dyDescent="0.25">
      <c r="A199" s="47"/>
      <c r="B199" s="45" t="s">
        <v>365</v>
      </c>
      <c r="C199" s="46">
        <v>642348.94999999995</v>
      </c>
      <c r="D199" s="46">
        <v>550589.94999999995</v>
      </c>
      <c r="E199" s="46">
        <v>550589.94999999995</v>
      </c>
      <c r="F199" s="87">
        <v>107664.21408000001</v>
      </c>
      <c r="G199" s="14">
        <f t="shared" si="171"/>
        <v>85.715085235213664</v>
      </c>
      <c r="H199" s="14">
        <f t="shared" si="172"/>
        <v>-91759</v>
      </c>
      <c r="I199" s="14">
        <f t="shared" si="176"/>
        <v>100</v>
      </c>
      <c r="J199" s="14">
        <f t="shared" si="173"/>
        <v>0</v>
      </c>
      <c r="K199" s="14">
        <f t="shared" si="174"/>
        <v>511.39550379375225</v>
      </c>
      <c r="L199" s="14">
        <f t="shared" si="175"/>
        <v>442925.73591999995</v>
      </c>
      <c r="M199" s="46">
        <v>107664.21408000001</v>
      </c>
      <c r="N199" s="46"/>
      <c r="O199" s="14">
        <f t="shared" si="186"/>
        <v>0</v>
      </c>
      <c r="P199" s="14">
        <f t="shared" si="187"/>
        <v>-550589.94999999995</v>
      </c>
      <c r="Q199" s="14">
        <f t="shared" si="169"/>
        <v>0</v>
      </c>
      <c r="R199" s="14">
        <f t="shared" si="170"/>
        <v>-107664.21408000001</v>
      </c>
    </row>
    <row r="200" spans="1:18" ht="36" customHeight="1" x14ac:dyDescent="0.25">
      <c r="A200" s="49" t="s">
        <v>42</v>
      </c>
      <c r="B200" s="50" t="s">
        <v>39</v>
      </c>
      <c r="C200" s="43">
        <f t="shared" ref="C200:F200" si="200">C201</f>
        <v>291233.75</v>
      </c>
      <c r="D200" s="43">
        <f t="shared" si="200"/>
        <v>291233.75</v>
      </c>
      <c r="E200" s="43">
        <f t="shared" si="200"/>
        <v>195784.375</v>
      </c>
      <c r="F200" s="86">
        <f t="shared" si="200"/>
        <v>49855.85</v>
      </c>
      <c r="G200" s="13">
        <f t="shared" si="171"/>
        <v>67.225853803001883</v>
      </c>
      <c r="H200" s="13">
        <f t="shared" si="172"/>
        <v>-95449.375</v>
      </c>
      <c r="I200" s="13">
        <f t="shared" si="176"/>
        <v>67.225853803001883</v>
      </c>
      <c r="J200" s="13">
        <f t="shared" si="173"/>
        <v>-95449.375</v>
      </c>
      <c r="K200" s="13">
        <f t="shared" si="174"/>
        <v>392.70090671405666</v>
      </c>
      <c r="L200" s="13">
        <f t="shared" si="175"/>
        <v>145928.52499999999</v>
      </c>
      <c r="M200" s="43">
        <f t="shared" ref="M200" si="201">M201</f>
        <v>49855.85</v>
      </c>
      <c r="N200" s="43">
        <f t="shared" ref="N200" si="202">N201</f>
        <v>0</v>
      </c>
      <c r="O200" s="13">
        <f t="shared" si="186"/>
        <v>0</v>
      </c>
      <c r="P200" s="13">
        <f t="shared" si="187"/>
        <v>-291233.75</v>
      </c>
      <c r="Q200" s="13">
        <f t="shared" si="169"/>
        <v>0</v>
      </c>
      <c r="R200" s="13">
        <f t="shared" si="170"/>
        <v>-49855.85</v>
      </c>
    </row>
    <row r="201" spans="1:18" s="4" customFormat="1" ht="37.5" customHeight="1" x14ac:dyDescent="0.25">
      <c r="A201" s="47"/>
      <c r="B201" s="45" t="s">
        <v>366</v>
      </c>
      <c r="C201" s="46">
        <v>291233.75</v>
      </c>
      <c r="D201" s="46">
        <v>291233.75</v>
      </c>
      <c r="E201" s="46">
        <v>195784.375</v>
      </c>
      <c r="F201" s="87">
        <v>49855.85</v>
      </c>
      <c r="G201" s="14">
        <f t="shared" si="171"/>
        <v>67.225853803001883</v>
      </c>
      <c r="H201" s="14">
        <f t="shared" si="172"/>
        <v>-95449.375</v>
      </c>
      <c r="I201" s="14">
        <f t="shared" si="176"/>
        <v>67.225853803001883</v>
      </c>
      <c r="J201" s="14">
        <f t="shared" si="173"/>
        <v>-95449.375</v>
      </c>
      <c r="K201" s="14">
        <f t="shared" si="174"/>
        <v>392.70090671405666</v>
      </c>
      <c r="L201" s="14">
        <f t="shared" si="175"/>
        <v>145928.52499999999</v>
      </c>
      <c r="M201" s="46">
        <v>49855.85</v>
      </c>
      <c r="N201" s="46"/>
      <c r="O201" s="14">
        <f t="shared" si="186"/>
        <v>0</v>
      </c>
      <c r="P201" s="14">
        <f t="shared" si="187"/>
        <v>-291233.75</v>
      </c>
      <c r="Q201" s="14">
        <f t="shared" si="169"/>
        <v>0</v>
      </c>
      <c r="R201" s="14">
        <f t="shared" si="170"/>
        <v>-49855.85</v>
      </c>
    </row>
    <row r="202" spans="1:18" ht="33.75" hidden="1" customHeight="1" x14ac:dyDescent="0.25">
      <c r="A202" s="49" t="s">
        <v>41</v>
      </c>
      <c r="B202" s="50" t="s">
        <v>39</v>
      </c>
      <c r="C202" s="43">
        <f t="shared" ref="C202:F202" si="203">C203</f>
        <v>190919.61</v>
      </c>
      <c r="D202" s="43">
        <f t="shared" si="203"/>
        <v>0</v>
      </c>
      <c r="E202" s="43">
        <f t="shared" si="203"/>
        <v>0</v>
      </c>
      <c r="F202" s="86">
        <f t="shared" si="203"/>
        <v>265563.63</v>
      </c>
      <c r="G202" s="13">
        <f t="shared" si="171"/>
        <v>0</v>
      </c>
      <c r="H202" s="13">
        <f t="shared" si="172"/>
        <v>-190919.61</v>
      </c>
      <c r="I202" s="13"/>
      <c r="J202" s="13">
        <f t="shared" si="173"/>
        <v>0</v>
      </c>
      <c r="K202" s="13">
        <f t="shared" si="174"/>
        <v>0</v>
      </c>
      <c r="L202" s="13">
        <f t="shared" si="175"/>
        <v>-265563.63</v>
      </c>
      <c r="M202" s="43">
        <f t="shared" ref="M202" si="204">M203</f>
        <v>265563.63</v>
      </c>
      <c r="N202" s="43">
        <f t="shared" ref="N202" si="205">N203</f>
        <v>0</v>
      </c>
      <c r="O202" s="13" t="e">
        <f t="shared" si="186"/>
        <v>#DIV/0!</v>
      </c>
      <c r="P202" s="13">
        <f t="shared" si="187"/>
        <v>0</v>
      </c>
      <c r="Q202" s="13">
        <f t="shared" si="169"/>
        <v>0</v>
      </c>
      <c r="R202" s="13">
        <f t="shared" si="170"/>
        <v>-265563.63</v>
      </c>
    </row>
    <row r="203" spans="1:18" s="4" customFormat="1" ht="39" hidden="1" customHeight="1" x14ac:dyDescent="0.25">
      <c r="A203" s="47"/>
      <c r="B203" s="45" t="s">
        <v>367</v>
      </c>
      <c r="C203" s="46">
        <v>190919.61</v>
      </c>
      <c r="D203" s="46">
        <v>0</v>
      </c>
      <c r="E203" s="46">
        <v>0</v>
      </c>
      <c r="F203" s="87">
        <v>265563.63</v>
      </c>
      <c r="G203" s="14">
        <f t="shared" si="171"/>
        <v>0</v>
      </c>
      <c r="H203" s="14">
        <f t="shared" si="172"/>
        <v>-190919.61</v>
      </c>
      <c r="I203" s="14"/>
      <c r="J203" s="14">
        <f t="shared" si="173"/>
        <v>0</v>
      </c>
      <c r="K203" s="14">
        <f t="shared" si="174"/>
        <v>0</v>
      </c>
      <c r="L203" s="14">
        <f t="shared" si="175"/>
        <v>-265563.63</v>
      </c>
      <c r="M203" s="46">
        <v>265563.63</v>
      </c>
      <c r="N203" s="46"/>
      <c r="O203" s="14" t="e">
        <f t="shared" si="186"/>
        <v>#DIV/0!</v>
      </c>
      <c r="P203" s="14">
        <f t="shared" si="187"/>
        <v>0</v>
      </c>
      <c r="Q203" s="14">
        <f t="shared" si="169"/>
        <v>0</v>
      </c>
      <c r="R203" s="14">
        <f t="shared" si="170"/>
        <v>-265563.63</v>
      </c>
    </row>
    <row r="204" spans="1:18" ht="33.75" hidden="1" customHeight="1" x14ac:dyDescent="0.25">
      <c r="A204" s="49" t="s">
        <v>40</v>
      </c>
      <c r="B204" s="50" t="s">
        <v>39</v>
      </c>
      <c r="C204" s="43">
        <f t="shared" ref="C204:F204" si="206">C205</f>
        <v>0</v>
      </c>
      <c r="D204" s="43">
        <f t="shared" si="206"/>
        <v>0</v>
      </c>
      <c r="E204" s="43">
        <f t="shared" si="206"/>
        <v>0</v>
      </c>
      <c r="F204" s="86">
        <f t="shared" si="206"/>
        <v>0</v>
      </c>
      <c r="G204" s="13" t="e">
        <f t="shared" si="171"/>
        <v>#DIV/0!</v>
      </c>
      <c r="H204" s="13">
        <f t="shared" si="172"/>
        <v>0</v>
      </c>
      <c r="I204" s="13" t="e">
        <f t="shared" si="176"/>
        <v>#DIV/0!</v>
      </c>
      <c r="J204" s="13">
        <f t="shared" si="173"/>
        <v>0</v>
      </c>
      <c r="K204" s="13" t="e">
        <f t="shared" si="174"/>
        <v>#DIV/0!</v>
      </c>
      <c r="L204" s="13">
        <f t="shared" si="175"/>
        <v>0</v>
      </c>
      <c r="M204" s="43">
        <f t="shared" ref="M204" si="207">M205</f>
        <v>0</v>
      </c>
      <c r="N204" s="43">
        <f t="shared" ref="N204" si="208">N205</f>
        <v>0</v>
      </c>
      <c r="O204" s="13" t="e">
        <f t="shared" si="186"/>
        <v>#DIV/0!</v>
      </c>
      <c r="P204" s="13">
        <f t="shared" si="187"/>
        <v>0</v>
      </c>
      <c r="Q204" s="13" t="e">
        <f t="shared" si="169"/>
        <v>#DIV/0!</v>
      </c>
      <c r="R204" s="13">
        <f t="shared" si="170"/>
        <v>0</v>
      </c>
    </row>
    <row r="205" spans="1:18" s="4" customFormat="1" ht="36" hidden="1" customHeight="1" x14ac:dyDescent="0.25">
      <c r="A205" s="47"/>
      <c r="B205" s="45" t="s">
        <v>368</v>
      </c>
      <c r="C205" s="46">
        <v>0</v>
      </c>
      <c r="D205" s="46">
        <v>0</v>
      </c>
      <c r="E205" s="46"/>
      <c r="F205" s="87">
        <v>0</v>
      </c>
      <c r="G205" s="14" t="e">
        <f t="shared" si="171"/>
        <v>#DIV/0!</v>
      </c>
      <c r="H205" s="14">
        <f t="shared" si="172"/>
        <v>0</v>
      </c>
      <c r="I205" s="14" t="e">
        <f t="shared" si="176"/>
        <v>#DIV/0!</v>
      </c>
      <c r="J205" s="14">
        <f t="shared" si="173"/>
        <v>0</v>
      </c>
      <c r="K205" s="14" t="e">
        <f t="shared" si="174"/>
        <v>#DIV/0!</v>
      </c>
      <c r="L205" s="14">
        <f t="shared" si="175"/>
        <v>0</v>
      </c>
      <c r="M205" s="46"/>
      <c r="N205" s="46">
        <v>0</v>
      </c>
      <c r="O205" s="14" t="e">
        <f t="shared" si="186"/>
        <v>#DIV/0!</v>
      </c>
      <c r="P205" s="14">
        <f t="shared" si="187"/>
        <v>0</v>
      </c>
      <c r="Q205" s="14" t="e">
        <f t="shared" si="169"/>
        <v>#DIV/0!</v>
      </c>
      <c r="R205" s="14">
        <f t="shared" si="170"/>
        <v>0</v>
      </c>
    </row>
    <row r="206" spans="1:18" ht="36" hidden="1" customHeight="1" x14ac:dyDescent="0.25">
      <c r="A206" s="51" t="s">
        <v>345</v>
      </c>
      <c r="B206" s="101" t="s">
        <v>39</v>
      </c>
      <c r="C206" s="43">
        <f>C207</f>
        <v>0</v>
      </c>
      <c r="D206" s="43">
        <f>D207</f>
        <v>0</v>
      </c>
      <c r="E206" s="43">
        <f>E207</f>
        <v>0</v>
      </c>
      <c r="F206" s="86">
        <f>F207</f>
        <v>0</v>
      </c>
      <c r="G206" s="13" t="e">
        <f t="shared" si="171"/>
        <v>#DIV/0!</v>
      </c>
      <c r="H206" s="13">
        <f t="shared" si="172"/>
        <v>0</v>
      </c>
      <c r="I206" s="13" t="e">
        <f t="shared" si="176"/>
        <v>#DIV/0!</v>
      </c>
      <c r="J206" s="13">
        <f t="shared" si="173"/>
        <v>0</v>
      </c>
      <c r="K206" s="13" t="e">
        <f t="shared" si="174"/>
        <v>#DIV/0!</v>
      </c>
      <c r="L206" s="13">
        <f t="shared" si="175"/>
        <v>0</v>
      </c>
      <c r="M206" s="43">
        <f>M207</f>
        <v>0</v>
      </c>
      <c r="N206" s="43">
        <f>N207</f>
        <v>0</v>
      </c>
      <c r="O206" s="13" t="e">
        <f t="shared" si="186"/>
        <v>#DIV/0!</v>
      </c>
      <c r="P206" s="13">
        <f t="shared" si="187"/>
        <v>0</v>
      </c>
      <c r="Q206" s="13" t="e">
        <f t="shared" si="169"/>
        <v>#DIV/0!</v>
      </c>
      <c r="R206" s="13">
        <f t="shared" si="170"/>
        <v>0</v>
      </c>
    </row>
    <row r="207" spans="1:18" s="4" customFormat="1" ht="29.25" hidden="1" customHeight="1" x14ac:dyDescent="0.25">
      <c r="A207" s="52"/>
      <c r="B207" s="102" t="s">
        <v>269</v>
      </c>
      <c r="C207" s="46">
        <v>0</v>
      </c>
      <c r="D207" s="46">
        <v>0</v>
      </c>
      <c r="E207" s="46"/>
      <c r="F207" s="87">
        <v>0</v>
      </c>
      <c r="G207" s="14" t="e">
        <f t="shared" si="171"/>
        <v>#DIV/0!</v>
      </c>
      <c r="H207" s="14">
        <f t="shared" si="172"/>
        <v>0</v>
      </c>
      <c r="I207" s="14" t="e">
        <f t="shared" si="176"/>
        <v>#DIV/0!</v>
      </c>
      <c r="J207" s="14">
        <f t="shared" si="173"/>
        <v>0</v>
      </c>
      <c r="K207" s="14" t="e">
        <f t="shared" si="174"/>
        <v>#DIV/0!</v>
      </c>
      <c r="L207" s="14">
        <f t="shared" si="175"/>
        <v>0</v>
      </c>
      <c r="M207" s="46"/>
      <c r="N207" s="46">
        <v>0</v>
      </c>
      <c r="O207" s="14" t="e">
        <f t="shared" si="186"/>
        <v>#DIV/0!</v>
      </c>
      <c r="P207" s="14">
        <f t="shared" si="187"/>
        <v>0</v>
      </c>
      <c r="Q207" s="14" t="e">
        <f t="shared" si="169"/>
        <v>#DIV/0!</v>
      </c>
      <c r="R207" s="14">
        <f t="shared" si="170"/>
        <v>0</v>
      </c>
    </row>
    <row r="208" spans="1:18" ht="30.75" customHeight="1" x14ac:dyDescent="0.25">
      <c r="A208" s="49" t="s">
        <v>38</v>
      </c>
      <c r="B208" s="42" t="s">
        <v>37</v>
      </c>
      <c r="C208" s="43">
        <f>SUM(C209:C237)</f>
        <v>992517.95114000002</v>
      </c>
      <c r="D208" s="43">
        <f>SUM(D209:D237)</f>
        <v>939135.28342999995</v>
      </c>
      <c r="E208" s="43">
        <f>SUM(E209:E237)</f>
        <v>819339.71172999998</v>
      </c>
      <c r="F208" s="86">
        <f>SUM(F209:F237)</f>
        <v>362434.87755999994</v>
      </c>
      <c r="G208" s="13">
        <f t="shared" si="171"/>
        <v>82.551626475764124</v>
      </c>
      <c r="H208" s="13">
        <f t="shared" si="172"/>
        <v>-173178.23941000004</v>
      </c>
      <c r="I208" s="13">
        <f t="shared" si="176"/>
        <v>87.244055908274348</v>
      </c>
      <c r="J208" s="13">
        <f t="shared" si="173"/>
        <v>-119795.57169999997</v>
      </c>
      <c r="K208" s="13">
        <f t="shared" si="174"/>
        <v>226.06536027823671</v>
      </c>
      <c r="L208" s="13">
        <f t="shared" si="175"/>
        <v>456904.83417000005</v>
      </c>
      <c r="M208" s="43">
        <f>SUM(M209:M237)</f>
        <v>362434.87755999994</v>
      </c>
      <c r="N208" s="43">
        <f>SUM(N209:N237)</f>
        <v>0</v>
      </c>
      <c r="O208" s="13">
        <f t="shared" si="186"/>
        <v>0</v>
      </c>
      <c r="P208" s="13">
        <f t="shared" si="187"/>
        <v>-939135.28342999995</v>
      </c>
      <c r="Q208" s="13">
        <f t="shared" si="169"/>
        <v>0</v>
      </c>
      <c r="R208" s="13">
        <f t="shared" si="170"/>
        <v>-362434.87755999994</v>
      </c>
    </row>
    <row r="209" spans="1:18" s="4" customFormat="1" ht="51.75" customHeight="1" x14ac:dyDescent="0.25">
      <c r="A209" s="47"/>
      <c r="B209" s="48" t="s">
        <v>333</v>
      </c>
      <c r="C209" s="36">
        <v>7956.09</v>
      </c>
      <c r="D209" s="36">
        <v>7956.08896</v>
      </c>
      <c r="E209" s="36">
        <v>6877.81333</v>
      </c>
      <c r="F209" s="84">
        <v>7069.9924000000001</v>
      </c>
      <c r="G209" s="15">
        <f t="shared" si="171"/>
        <v>86.447153438435208</v>
      </c>
      <c r="H209" s="15">
        <f t="shared" si="172"/>
        <v>-1078.2766700000002</v>
      </c>
      <c r="I209" s="15">
        <f t="shared" si="176"/>
        <v>86.447164738590359</v>
      </c>
      <c r="J209" s="15">
        <f t="shared" si="173"/>
        <v>-1078.2756300000001</v>
      </c>
      <c r="K209" s="15">
        <f t="shared" si="174"/>
        <v>97.281764121839785</v>
      </c>
      <c r="L209" s="15">
        <f t="shared" si="175"/>
        <v>-192.17907000000014</v>
      </c>
      <c r="M209" s="36">
        <v>7069.9924000000001</v>
      </c>
      <c r="N209" s="36"/>
      <c r="O209" s="15">
        <f t="shared" si="186"/>
        <v>0</v>
      </c>
      <c r="P209" s="15">
        <f t="shared" si="187"/>
        <v>-7956.08896</v>
      </c>
      <c r="Q209" s="15">
        <f t="shared" si="169"/>
        <v>0</v>
      </c>
      <c r="R209" s="15">
        <f t="shared" si="170"/>
        <v>-7069.9924000000001</v>
      </c>
    </row>
    <row r="210" spans="1:18" s="4" customFormat="1" ht="51.75" customHeight="1" x14ac:dyDescent="0.25">
      <c r="A210" s="47"/>
      <c r="B210" s="48" t="s">
        <v>334</v>
      </c>
      <c r="C210" s="36">
        <v>97378.58</v>
      </c>
      <c r="D210" s="36">
        <v>135219.07500000001</v>
      </c>
      <c r="E210" s="36">
        <v>128905.89488000001</v>
      </c>
      <c r="F210" s="84">
        <v>36207.058599999997</v>
      </c>
      <c r="G210" s="15">
        <f t="shared" si="171"/>
        <v>132.37602651424984</v>
      </c>
      <c r="H210" s="15">
        <f t="shared" si="172"/>
        <v>31527.314880000005</v>
      </c>
      <c r="I210" s="15">
        <f t="shared" si="176"/>
        <v>95.331146792713966</v>
      </c>
      <c r="J210" s="15">
        <f t="shared" si="173"/>
        <v>-6313.1801200000045</v>
      </c>
      <c r="K210" s="15">
        <f t="shared" si="174"/>
        <v>356.02421147792438</v>
      </c>
      <c r="L210" s="15">
        <f t="shared" si="175"/>
        <v>92698.836280000018</v>
      </c>
      <c r="M210" s="36">
        <v>36207.058599999997</v>
      </c>
      <c r="N210" s="36"/>
      <c r="O210" s="15">
        <f t="shared" si="186"/>
        <v>0</v>
      </c>
      <c r="P210" s="15">
        <f t="shared" si="187"/>
        <v>-135219.07500000001</v>
      </c>
      <c r="Q210" s="15">
        <f t="shared" si="169"/>
        <v>0</v>
      </c>
      <c r="R210" s="15">
        <f t="shared" si="170"/>
        <v>-36207.058599999997</v>
      </c>
    </row>
    <row r="211" spans="1:18" s="4" customFormat="1" ht="51" customHeight="1" x14ac:dyDescent="0.25">
      <c r="A211" s="47"/>
      <c r="B211" s="48" t="s">
        <v>267</v>
      </c>
      <c r="C211" s="36">
        <v>243826.49114</v>
      </c>
      <c r="D211" s="36">
        <v>160958.64872999999</v>
      </c>
      <c r="E211" s="36">
        <v>152068.21827000001</v>
      </c>
      <c r="F211" s="84">
        <v>38741.618699999999</v>
      </c>
      <c r="G211" s="15">
        <f t="shared" si="171"/>
        <v>62.367389843085455</v>
      </c>
      <c r="H211" s="15">
        <f t="shared" si="172"/>
        <v>-91758.272869999986</v>
      </c>
      <c r="I211" s="15">
        <f t="shared" si="176"/>
        <v>94.476574865564871</v>
      </c>
      <c r="J211" s="15">
        <f t="shared" si="173"/>
        <v>-8890.4304599999741</v>
      </c>
      <c r="K211" s="15">
        <f t="shared" si="174"/>
        <v>392.51901023433493</v>
      </c>
      <c r="L211" s="15">
        <f t="shared" si="175"/>
        <v>113326.59957000002</v>
      </c>
      <c r="M211" s="36">
        <v>38741.618699999999</v>
      </c>
      <c r="N211" s="36"/>
      <c r="O211" s="15">
        <f t="shared" si="186"/>
        <v>0</v>
      </c>
      <c r="P211" s="15">
        <f t="shared" si="187"/>
        <v>-160958.64872999999</v>
      </c>
      <c r="Q211" s="15">
        <f t="shared" si="169"/>
        <v>0</v>
      </c>
      <c r="R211" s="15">
        <f t="shared" si="170"/>
        <v>-38741.618699999999</v>
      </c>
    </row>
    <row r="212" spans="1:18" s="4" customFormat="1" ht="50.25" customHeight="1" x14ac:dyDescent="0.25">
      <c r="A212" s="47"/>
      <c r="B212" s="48" t="s">
        <v>338</v>
      </c>
      <c r="C212" s="36">
        <v>21222.59</v>
      </c>
      <c r="D212" s="36">
        <v>9062.3979999999992</v>
      </c>
      <c r="E212" s="36">
        <v>8093.4469300000001</v>
      </c>
      <c r="F212" s="84">
        <v>4262.9435999999996</v>
      </c>
      <c r="G212" s="15">
        <f t="shared" si="171"/>
        <v>38.136000035810895</v>
      </c>
      <c r="H212" s="15">
        <f t="shared" si="172"/>
        <v>-13129.14307</v>
      </c>
      <c r="I212" s="15">
        <f t="shared" si="176"/>
        <v>89.308005783899588</v>
      </c>
      <c r="J212" s="15">
        <f t="shared" si="173"/>
        <v>-968.95106999999916</v>
      </c>
      <c r="K212" s="15">
        <f t="shared" si="174"/>
        <v>189.85582943203849</v>
      </c>
      <c r="L212" s="15">
        <f t="shared" si="175"/>
        <v>3830.5033300000005</v>
      </c>
      <c r="M212" s="36">
        <v>4262.9435999999996</v>
      </c>
      <c r="N212" s="36"/>
      <c r="O212" s="15">
        <f t="shared" si="186"/>
        <v>0</v>
      </c>
      <c r="P212" s="15">
        <f t="shared" si="187"/>
        <v>-9062.3979999999992</v>
      </c>
      <c r="Q212" s="15">
        <f t="shared" si="169"/>
        <v>0</v>
      </c>
      <c r="R212" s="15">
        <f t="shared" si="170"/>
        <v>-4262.9435999999996</v>
      </c>
    </row>
    <row r="213" spans="1:18" s="4" customFormat="1" ht="48.75" customHeight="1" x14ac:dyDescent="0.25">
      <c r="A213" s="47"/>
      <c r="B213" s="48" t="s">
        <v>268</v>
      </c>
      <c r="C213" s="36">
        <v>22738.49</v>
      </c>
      <c r="D213" s="36">
        <v>5103.3597399999999</v>
      </c>
      <c r="E213" s="36">
        <v>4253.5022799999997</v>
      </c>
      <c r="F213" s="84">
        <v>1235.4200900000001</v>
      </c>
      <c r="G213" s="15">
        <f t="shared" si="171"/>
        <v>18.706177411076986</v>
      </c>
      <c r="H213" s="15">
        <f t="shared" si="172"/>
        <v>-18484.987720000001</v>
      </c>
      <c r="I213" s="15">
        <f t="shared" si="176"/>
        <v>83.34709870952581</v>
      </c>
      <c r="J213" s="15">
        <f t="shared" si="173"/>
        <v>-849.85746000000017</v>
      </c>
      <c r="K213" s="15">
        <f t="shared" si="174"/>
        <v>344.29602646335462</v>
      </c>
      <c r="L213" s="15">
        <f t="shared" si="175"/>
        <v>3018.0821899999996</v>
      </c>
      <c r="M213" s="36">
        <v>1235.4200900000001</v>
      </c>
      <c r="N213" s="36"/>
      <c r="O213" s="15">
        <f t="shared" si="186"/>
        <v>0</v>
      </c>
      <c r="P213" s="15">
        <f t="shared" si="187"/>
        <v>-5103.3597399999999</v>
      </c>
      <c r="Q213" s="15">
        <f t="shared" si="169"/>
        <v>0</v>
      </c>
      <c r="R213" s="15">
        <f t="shared" si="170"/>
        <v>-1235.4200900000001</v>
      </c>
    </row>
    <row r="214" spans="1:18" s="4" customFormat="1" ht="66" customHeight="1" x14ac:dyDescent="0.25">
      <c r="A214" s="47"/>
      <c r="B214" s="48" t="s">
        <v>336</v>
      </c>
      <c r="C214" s="36">
        <v>37008</v>
      </c>
      <c r="D214" s="36">
        <v>39815</v>
      </c>
      <c r="E214" s="36">
        <v>39154.300380000001</v>
      </c>
      <c r="F214" s="84">
        <v>37335.604829999997</v>
      </c>
      <c r="G214" s="15">
        <f t="shared" si="171"/>
        <v>105.79955787937743</v>
      </c>
      <c r="H214" s="15">
        <f t="shared" si="172"/>
        <v>2146.3003800000006</v>
      </c>
      <c r="I214" s="15">
        <f t="shared" si="176"/>
        <v>98.340576114529696</v>
      </c>
      <c r="J214" s="15">
        <f t="shared" si="173"/>
        <v>-660.69961999999941</v>
      </c>
      <c r="K214" s="15">
        <f t="shared" si="174"/>
        <v>104.87120955527855</v>
      </c>
      <c r="L214" s="15">
        <f t="shared" si="175"/>
        <v>1818.695550000004</v>
      </c>
      <c r="M214" s="36">
        <v>37335.604829999997</v>
      </c>
      <c r="N214" s="36"/>
      <c r="O214" s="15">
        <f t="shared" si="186"/>
        <v>0</v>
      </c>
      <c r="P214" s="15">
        <f t="shared" si="187"/>
        <v>-39815</v>
      </c>
      <c r="Q214" s="15">
        <f t="shared" si="169"/>
        <v>0</v>
      </c>
      <c r="R214" s="15">
        <f t="shared" si="170"/>
        <v>-37335.604829999997</v>
      </c>
    </row>
    <row r="215" spans="1:18" s="4" customFormat="1" ht="64.5" customHeight="1" x14ac:dyDescent="0.25">
      <c r="A215" s="47"/>
      <c r="B215" s="48" t="s">
        <v>343</v>
      </c>
      <c r="C215" s="36">
        <v>1627.87</v>
      </c>
      <c r="D215" s="36">
        <v>1627.87</v>
      </c>
      <c r="E215" s="36">
        <v>1599.806</v>
      </c>
      <c r="F215" s="84">
        <v>1937.1886400000001</v>
      </c>
      <c r="G215" s="15">
        <f t="shared" si="171"/>
        <v>98.276029412668095</v>
      </c>
      <c r="H215" s="15">
        <f t="shared" si="172"/>
        <v>-28.063999999999851</v>
      </c>
      <c r="I215" s="15">
        <f t="shared" si="176"/>
        <v>98.276029412668095</v>
      </c>
      <c r="J215" s="15">
        <f t="shared" si="173"/>
        <v>-28.063999999999851</v>
      </c>
      <c r="K215" s="15">
        <f t="shared" si="174"/>
        <v>82.583903651221078</v>
      </c>
      <c r="L215" s="15">
        <f t="shared" si="175"/>
        <v>-337.38264000000004</v>
      </c>
      <c r="M215" s="36">
        <v>1937.1886400000001</v>
      </c>
      <c r="N215" s="36"/>
      <c r="O215" s="15">
        <f t="shared" si="186"/>
        <v>0</v>
      </c>
      <c r="P215" s="15">
        <f t="shared" si="187"/>
        <v>-1627.87</v>
      </c>
      <c r="Q215" s="15">
        <f t="shared" si="169"/>
        <v>0</v>
      </c>
      <c r="R215" s="15">
        <f t="shared" si="170"/>
        <v>-1937.1886400000001</v>
      </c>
    </row>
    <row r="216" spans="1:18" s="4" customFormat="1" ht="46.5" customHeight="1" x14ac:dyDescent="0.25">
      <c r="A216" s="47"/>
      <c r="B216" s="48" t="s">
        <v>341</v>
      </c>
      <c r="C216" s="36">
        <v>200255.77</v>
      </c>
      <c r="D216" s="36">
        <v>200255.77</v>
      </c>
      <c r="E216" s="36">
        <v>164874.86916999999</v>
      </c>
      <c r="F216" s="84"/>
      <c r="G216" s="15">
        <f t="shared" si="171"/>
        <v>82.332144122488955</v>
      </c>
      <c r="H216" s="15">
        <f t="shared" si="172"/>
        <v>-35380.900829999999</v>
      </c>
      <c r="I216" s="15">
        <f t="shared" si="176"/>
        <v>82.332144122488955</v>
      </c>
      <c r="J216" s="15">
        <f t="shared" si="173"/>
        <v>-35380.900829999999</v>
      </c>
      <c r="K216" s="15"/>
      <c r="L216" s="15">
        <f t="shared" si="175"/>
        <v>164874.86916999999</v>
      </c>
      <c r="M216" s="36"/>
      <c r="N216" s="36"/>
      <c r="O216" s="15">
        <f t="shared" si="186"/>
        <v>0</v>
      </c>
      <c r="P216" s="15">
        <f t="shared" si="187"/>
        <v>-200255.77</v>
      </c>
      <c r="Q216" s="15" t="e">
        <f t="shared" si="169"/>
        <v>#DIV/0!</v>
      </c>
      <c r="R216" s="15">
        <f t="shared" si="170"/>
        <v>0</v>
      </c>
    </row>
    <row r="217" spans="1:18" s="4" customFormat="1" ht="49.5" customHeight="1" x14ac:dyDescent="0.25">
      <c r="A217" s="47"/>
      <c r="B217" s="48" t="s">
        <v>319</v>
      </c>
      <c r="C217" s="36">
        <v>7355</v>
      </c>
      <c r="D217" s="36">
        <v>7355</v>
      </c>
      <c r="E217" s="36">
        <v>7355</v>
      </c>
      <c r="F217" s="84"/>
      <c r="G217" s="15">
        <f t="shared" si="171"/>
        <v>100</v>
      </c>
      <c r="H217" s="15">
        <f t="shared" si="172"/>
        <v>0</v>
      </c>
      <c r="I217" s="15">
        <f t="shared" si="176"/>
        <v>100</v>
      </c>
      <c r="J217" s="15">
        <f t="shared" si="173"/>
        <v>0</v>
      </c>
      <c r="K217" s="15"/>
      <c r="L217" s="15">
        <f t="shared" si="175"/>
        <v>7355</v>
      </c>
      <c r="M217" s="36"/>
      <c r="N217" s="36"/>
      <c r="O217" s="15">
        <f t="shared" si="186"/>
        <v>0</v>
      </c>
      <c r="P217" s="15">
        <f t="shared" si="187"/>
        <v>-7355</v>
      </c>
      <c r="Q217" s="15" t="e">
        <f t="shared" si="169"/>
        <v>#DIV/0!</v>
      </c>
      <c r="R217" s="15">
        <f t="shared" si="170"/>
        <v>0</v>
      </c>
    </row>
    <row r="218" spans="1:18" s="4" customFormat="1" ht="51" customHeight="1" x14ac:dyDescent="0.25">
      <c r="A218" s="47"/>
      <c r="B218" s="48" t="s">
        <v>271</v>
      </c>
      <c r="C218" s="36">
        <v>40349</v>
      </c>
      <c r="D218" s="36">
        <v>40349</v>
      </c>
      <c r="E218" s="36">
        <v>40349</v>
      </c>
      <c r="F218" s="84">
        <v>43044</v>
      </c>
      <c r="G218" s="15">
        <f t="shared" si="171"/>
        <v>100</v>
      </c>
      <c r="H218" s="15">
        <f t="shared" si="172"/>
        <v>0</v>
      </c>
      <c r="I218" s="15">
        <f t="shared" si="176"/>
        <v>100</v>
      </c>
      <c r="J218" s="15">
        <f t="shared" si="173"/>
        <v>0</v>
      </c>
      <c r="K218" s="15">
        <f t="shared" si="174"/>
        <v>93.73896478022489</v>
      </c>
      <c r="L218" s="15">
        <f t="shared" si="175"/>
        <v>-2695</v>
      </c>
      <c r="M218" s="36">
        <v>43044</v>
      </c>
      <c r="N218" s="36"/>
      <c r="O218" s="15">
        <f t="shared" si="186"/>
        <v>0</v>
      </c>
      <c r="P218" s="15">
        <f t="shared" si="187"/>
        <v>-40349</v>
      </c>
      <c r="Q218" s="15">
        <f t="shared" si="169"/>
        <v>0</v>
      </c>
      <c r="R218" s="15">
        <f t="shared" si="170"/>
        <v>-43044</v>
      </c>
    </row>
    <row r="219" spans="1:18" s="4" customFormat="1" ht="32.25" customHeight="1" x14ac:dyDescent="0.25">
      <c r="A219" s="47"/>
      <c r="B219" s="48" t="s">
        <v>272</v>
      </c>
      <c r="C219" s="36">
        <v>6014</v>
      </c>
      <c r="D219" s="36">
        <v>6014</v>
      </c>
      <c r="E219" s="36">
        <v>5872.8155999999999</v>
      </c>
      <c r="F219" s="84">
        <v>6114</v>
      </c>
      <c r="G219" s="15">
        <f t="shared" si="171"/>
        <v>97.652404389757237</v>
      </c>
      <c r="H219" s="15">
        <f t="shared" si="172"/>
        <v>-141.1844000000001</v>
      </c>
      <c r="I219" s="15">
        <f t="shared" si="176"/>
        <v>97.652404389757237</v>
      </c>
      <c r="J219" s="15">
        <f t="shared" si="173"/>
        <v>-141.1844000000001</v>
      </c>
      <c r="K219" s="15">
        <f t="shared" si="174"/>
        <v>96.055210991167812</v>
      </c>
      <c r="L219" s="15">
        <f t="shared" si="175"/>
        <v>-241.1844000000001</v>
      </c>
      <c r="M219" s="36">
        <v>6114</v>
      </c>
      <c r="N219" s="36"/>
      <c r="O219" s="15">
        <f t="shared" si="186"/>
        <v>0</v>
      </c>
      <c r="P219" s="15">
        <f t="shared" si="187"/>
        <v>-6014</v>
      </c>
      <c r="Q219" s="15">
        <f t="shared" si="169"/>
        <v>0</v>
      </c>
      <c r="R219" s="15">
        <f t="shared" si="170"/>
        <v>-6114</v>
      </c>
    </row>
    <row r="220" spans="1:18" s="4" customFormat="1" ht="49.5" customHeight="1" x14ac:dyDescent="0.25">
      <c r="A220" s="47"/>
      <c r="B220" s="48" t="s">
        <v>317</v>
      </c>
      <c r="C220" s="36">
        <v>6258.87</v>
      </c>
      <c r="D220" s="36">
        <v>6258.87</v>
      </c>
      <c r="E220" s="36">
        <v>6258.87</v>
      </c>
      <c r="F220" s="84"/>
      <c r="G220" s="15">
        <f t="shared" si="171"/>
        <v>100</v>
      </c>
      <c r="H220" s="15">
        <f t="shared" si="172"/>
        <v>0</v>
      </c>
      <c r="I220" s="15">
        <f t="shared" si="176"/>
        <v>100</v>
      </c>
      <c r="J220" s="15">
        <f t="shared" si="173"/>
        <v>0</v>
      </c>
      <c r="K220" s="15"/>
      <c r="L220" s="15">
        <f t="shared" si="175"/>
        <v>6258.87</v>
      </c>
      <c r="M220" s="36"/>
      <c r="N220" s="36"/>
      <c r="O220" s="15">
        <f t="shared" si="186"/>
        <v>0</v>
      </c>
      <c r="P220" s="15">
        <f t="shared" si="187"/>
        <v>-6258.87</v>
      </c>
      <c r="Q220" s="15" t="e">
        <f t="shared" si="169"/>
        <v>#DIV/0!</v>
      </c>
      <c r="R220" s="15">
        <f t="shared" si="170"/>
        <v>0</v>
      </c>
    </row>
    <row r="221" spans="1:18" s="4" customFormat="1" ht="92.25" customHeight="1" x14ac:dyDescent="0.25">
      <c r="A221" s="47"/>
      <c r="B221" s="77" t="s">
        <v>444</v>
      </c>
      <c r="C221" s="36">
        <v>15158.99</v>
      </c>
      <c r="D221" s="36">
        <v>16606.553</v>
      </c>
      <c r="E221" s="36">
        <v>12493.39407</v>
      </c>
      <c r="F221" s="84">
        <v>7743.4400699999997</v>
      </c>
      <c r="G221" s="15">
        <f t="shared" si="171"/>
        <v>82.415741879900978</v>
      </c>
      <c r="H221" s="15">
        <f t="shared" si="172"/>
        <v>-2665.5959299999995</v>
      </c>
      <c r="I221" s="15">
        <f t="shared" si="176"/>
        <v>75.231711662257666</v>
      </c>
      <c r="J221" s="15">
        <f t="shared" si="173"/>
        <v>-4113.1589299999996</v>
      </c>
      <c r="K221" s="15">
        <f t="shared" si="174"/>
        <v>161.34165121781592</v>
      </c>
      <c r="L221" s="15">
        <f t="shared" si="175"/>
        <v>4749.9540000000006</v>
      </c>
      <c r="M221" s="36">
        <v>7743.4400699999997</v>
      </c>
      <c r="N221" s="36"/>
      <c r="O221" s="15">
        <f t="shared" si="186"/>
        <v>0</v>
      </c>
      <c r="P221" s="15">
        <f t="shared" si="187"/>
        <v>-16606.553</v>
      </c>
      <c r="Q221" s="15">
        <f t="shared" si="169"/>
        <v>0</v>
      </c>
      <c r="R221" s="15">
        <f t="shared" si="170"/>
        <v>-7743.4400699999997</v>
      </c>
    </row>
    <row r="222" spans="1:18" s="4" customFormat="1" ht="32.25" customHeight="1" x14ac:dyDescent="0.25">
      <c r="A222" s="47"/>
      <c r="B222" s="48" t="s">
        <v>342</v>
      </c>
      <c r="C222" s="36">
        <v>273644.65000000002</v>
      </c>
      <c r="D222" s="36">
        <v>273644.65000000002</v>
      </c>
      <c r="E222" s="36">
        <v>224380.0306</v>
      </c>
      <c r="F222" s="84"/>
      <c r="G222" s="15">
        <f t="shared" si="171"/>
        <v>81.996863669726409</v>
      </c>
      <c r="H222" s="15">
        <f t="shared" si="172"/>
        <v>-49264.619400000025</v>
      </c>
      <c r="I222" s="15">
        <f t="shared" si="176"/>
        <v>81.996863669726409</v>
      </c>
      <c r="J222" s="15">
        <f t="shared" si="173"/>
        <v>-49264.619400000025</v>
      </c>
      <c r="K222" s="15"/>
      <c r="L222" s="15">
        <f t="shared" si="175"/>
        <v>224380.0306</v>
      </c>
      <c r="M222" s="36"/>
      <c r="N222" s="36"/>
      <c r="O222" s="15">
        <f t="shared" si="186"/>
        <v>0</v>
      </c>
      <c r="P222" s="15">
        <f t="shared" si="187"/>
        <v>-273644.65000000002</v>
      </c>
      <c r="Q222" s="15" t="e">
        <f t="shared" ref="Q222:Q303" si="209">N222/M222*100</f>
        <v>#DIV/0!</v>
      </c>
      <c r="R222" s="15">
        <f t="shared" ref="R222:R303" si="210">N222-M222</f>
        <v>0</v>
      </c>
    </row>
    <row r="223" spans="1:18" s="4" customFormat="1" ht="153.75" hidden="1" customHeight="1" x14ac:dyDescent="0.25">
      <c r="A223" s="47"/>
      <c r="B223" s="78" t="s">
        <v>348</v>
      </c>
      <c r="C223" s="46"/>
      <c r="D223" s="46">
        <v>0</v>
      </c>
      <c r="E223" s="46"/>
      <c r="F223" s="87"/>
      <c r="G223" s="14" t="e">
        <f t="shared" si="171"/>
        <v>#DIV/0!</v>
      </c>
      <c r="H223" s="14">
        <f t="shared" si="172"/>
        <v>0</v>
      </c>
      <c r="I223" s="14" t="e">
        <f t="shared" si="176"/>
        <v>#DIV/0!</v>
      </c>
      <c r="J223" s="14">
        <f t="shared" si="173"/>
        <v>0</v>
      </c>
      <c r="K223" s="14" t="e">
        <f t="shared" si="174"/>
        <v>#DIV/0!</v>
      </c>
      <c r="L223" s="14">
        <f t="shared" si="175"/>
        <v>0</v>
      </c>
      <c r="M223" s="46"/>
      <c r="N223" s="36"/>
      <c r="O223" s="14" t="e">
        <f t="shared" si="186"/>
        <v>#DIV/0!</v>
      </c>
      <c r="P223" s="14">
        <f t="shared" si="187"/>
        <v>0</v>
      </c>
      <c r="Q223" s="14" t="e">
        <f t="shared" si="209"/>
        <v>#DIV/0!</v>
      </c>
      <c r="R223" s="14">
        <f t="shared" si="210"/>
        <v>0</v>
      </c>
    </row>
    <row r="224" spans="1:18" s="4" customFormat="1" ht="33" customHeight="1" x14ac:dyDescent="0.25">
      <c r="A224" s="47"/>
      <c r="B224" s="48" t="s">
        <v>320</v>
      </c>
      <c r="C224" s="36"/>
      <c r="D224" s="46">
        <v>9794.61</v>
      </c>
      <c r="E224" s="46">
        <v>9794.6046800000004</v>
      </c>
      <c r="F224" s="87"/>
      <c r="G224" s="14" t="e">
        <f t="shared" ref="G224:G303" si="211">E224/C224*100</f>
        <v>#DIV/0!</v>
      </c>
      <c r="H224" s="14">
        <f t="shared" ref="H224:H303" si="212">E224-C224</f>
        <v>9794.6046800000004</v>
      </c>
      <c r="I224" s="14">
        <f t="shared" ref="I224:I303" si="213">E224/D224*100</f>
        <v>99.99994568441214</v>
      </c>
      <c r="J224" s="14">
        <f t="shared" ref="J224:J303" si="214">E224-D224</f>
        <v>-5.3200000002107117E-3</v>
      </c>
      <c r="K224" s="14"/>
      <c r="L224" s="14">
        <f t="shared" ref="L224:L303" si="215">E224-F224</f>
        <v>9794.6046800000004</v>
      </c>
      <c r="M224" s="46"/>
      <c r="N224" s="36"/>
      <c r="O224" s="14">
        <f t="shared" si="186"/>
        <v>0</v>
      </c>
      <c r="P224" s="14">
        <f t="shared" si="187"/>
        <v>-9794.61</v>
      </c>
      <c r="Q224" s="14" t="e">
        <f t="shared" si="209"/>
        <v>#DIV/0!</v>
      </c>
      <c r="R224" s="14">
        <f t="shared" si="210"/>
        <v>0</v>
      </c>
    </row>
    <row r="225" spans="1:18" s="4" customFormat="1" ht="31.5" customHeight="1" x14ac:dyDescent="0.25">
      <c r="A225" s="47"/>
      <c r="B225" s="48" t="s">
        <v>346</v>
      </c>
      <c r="C225" s="36"/>
      <c r="D225" s="46">
        <v>4033.72</v>
      </c>
      <c r="E225" s="46">
        <v>4033.6920399999999</v>
      </c>
      <c r="F225" s="87"/>
      <c r="G225" s="14" t="e">
        <f t="shared" si="211"/>
        <v>#DIV/0!</v>
      </c>
      <c r="H225" s="14">
        <f t="shared" si="212"/>
        <v>4033.6920399999999</v>
      </c>
      <c r="I225" s="14">
        <f t="shared" si="213"/>
        <v>99.99930684331089</v>
      </c>
      <c r="J225" s="14">
        <f t="shared" si="214"/>
        <v>-2.7959999999893625E-2</v>
      </c>
      <c r="K225" s="14"/>
      <c r="L225" s="14">
        <f t="shared" si="215"/>
        <v>4033.6920399999999</v>
      </c>
      <c r="M225" s="46"/>
      <c r="N225" s="36"/>
      <c r="O225" s="14">
        <f t="shared" si="186"/>
        <v>0</v>
      </c>
      <c r="P225" s="14">
        <f t="shared" si="187"/>
        <v>-4033.72</v>
      </c>
      <c r="Q225" s="14" t="e">
        <f t="shared" si="209"/>
        <v>#DIV/0!</v>
      </c>
      <c r="R225" s="14">
        <f t="shared" si="210"/>
        <v>0</v>
      </c>
    </row>
    <row r="226" spans="1:18" s="4" customFormat="1" ht="44.25" customHeight="1" x14ac:dyDescent="0.25">
      <c r="A226" s="66"/>
      <c r="B226" s="77" t="s">
        <v>445</v>
      </c>
      <c r="C226" s="67"/>
      <c r="D226" s="71">
        <v>13500</v>
      </c>
      <c r="E226" s="71">
        <v>0</v>
      </c>
      <c r="F226" s="88"/>
      <c r="G226" s="72" t="e">
        <f t="shared" si="211"/>
        <v>#DIV/0!</v>
      </c>
      <c r="H226" s="72">
        <f t="shared" si="212"/>
        <v>0</v>
      </c>
      <c r="I226" s="72">
        <f t="shared" si="213"/>
        <v>0</v>
      </c>
      <c r="J226" s="72">
        <f t="shared" si="214"/>
        <v>-13500</v>
      </c>
      <c r="K226" s="15"/>
      <c r="L226" s="15">
        <f t="shared" ref="L226" si="216">E226-F226</f>
        <v>0</v>
      </c>
      <c r="M226" s="71"/>
      <c r="N226" s="67"/>
      <c r="O226" s="72">
        <f t="shared" si="186"/>
        <v>0</v>
      </c>
      <c r="P226" s="72">
        <f t="shared" si="187"/>
        <v>-13500</v>
      </c>
      <c r="Q226" s="72"/>
      <c r="R226" s="72"/>
    </row>
    <row r="227" spans="1:18" s="4" customFormat="1" ht="45" customHeight="1" x14ac:dyDescent="0.25">
      <c r="A227" s="47"/>
      <c r="B227" s="77" t="s">
        <v>458</v>
      </c>
      <c r="C227" s="36"/>
      <c r="D227" s="36">
        <v>1580.67</v>
      </c>
      <c r="E227" s="36">
        <v>1388.4535000000001</v>
      </c>
      <c r="F227" s="84">
        <v>19909.945790000002</v>
      </c>
      <c r="G227" s="15"/>
      <c r="H227" s="15"/>
      <c r="I227" s="15">
        <f t="shared" ref="I227" si="217">E227/D227*100</f>
        <v>87.839555378415483</v>
      </c>
      <c r="J227" s="15">
        <f>E227-D227</f>
        <v>-192.2165</v>
      </c>
      <c r="K227" s="15">
        <f>E227/F227*100</f>
        <v>6.9736679077115653</v>
      </c>
      <c r="L227" s="15">
        <f>E227-F227</f>
        <v>-18521.492290000002</v>
      </c>
      <c r="M227" s="36">
        <v>19909.945790000002</v>
      </c>
      <c r="N227" s="36"/>
      <c r="O227" s="15"/>
      <c r="P227" s="15"/>
      <c r="Q227" s="15"/>
      <c r="R227" s="15"/>
    </row>
    <row r="228" spans="1:18" s="4" customFormat="1" ht="45.75" customHeight="1" x14ac:dyDescent="0.25">
      <c r="A228" s="47"/>
      <c r="B228" s="48" t="s">
        <v>391</v>
      </c>
      <c r="C228" s="36"/>
      <c r="D228" s="36">
        <v>0</v>
      </c>
      <c r="E228" s="36">
        <v>1586</v>
      </c>
      <c r="F228" s="84">
        <v>3125</v>
      </c>
      <c r="G228" s="15"/>
      <c r="H228" s="15"/>
      <c r="I228" s="112" t="s">
        <v>465</v>
      </c>
      <c r="J228" s="15">
        <f>E228-D228</f>
        <v>1586</v>
      </c>
      <c r="K228" s="15">
        <f>E228/F228*100</f>
        <v>50.751999999999995</v>
      </c>
      <c r="L228" s="15">
        <f>E228-F228</f>
        <v>-1539</v>
      </c>
      <c r="M228" s="36">
        <v>3125</v>
      </c>
      <c r="N228" s="36"/>
      <c r="O228" s="15"/>
      <c r="P228" s="15"/>
      <c r="Q228" s="15"/>
      <c r="R228" s="15"/>
    </row>
    <row r="229" spans="1:18" s="4" customFormat="1" ht="21.75" hidden="1" customHeight="1" x14ac:dyDescent="0.25">
      <c r="A229" s="47"/>
      <c r="B229" s="48" t="s">
        <v>270</v>
      </c>
      <c r="C229" s="36">
        <v>11132.56</v>
      </c>
      <c r="D229" s="36"/>
      <c r="E229" s="36"/>
      <c r="F229" s="84">
        <v>4741.27783</v>
      </c>
      <c r="G229" s="15">
        <f>E229/C229*100</f>
        <v>0</v>
      </c>
      <c r="H229" s="15">
        <f>E229-C229</f>
        <v>-11132.56</v>
      </c>
      <c r="I229" s="15"/>
      <c r="J229" s="15">
        <f>E229-D229</f>
        <v>0</v>
      </c>
      <c r="K229" s="15">
        <f>E229/F229*100</f>
        <v>0</v>
      </c>
      <c r="L229" s="15">
        <f>E229-F229</f>
        <v>-4741.27783</v>
      </c>
      <c r="M229" s="36">
        <v>4741.27783</v>
      </c>
      <c r="N229" s="36"/>
      <c r="O229" s="15" t="e">
        <f>N229/D229*100</f>
        <v>#DIV/0!</v>
      </c>
      <c r="P229" s="15">
        <f>N229-D229</f>
        <v>0</v>
      </c>
      <c r="Q229" s="15">
        <f>N229/M229*100</f>
        <v>0</v>
      </c>
      <c r="R229" s="15">
        <f>N229-M229</f>
        <v>-4741.27783</v>
      </c>
    </row>
    <row r="230" spans="1:18" s="4" customFormat="1" ht="90.75" hidden="1" customHeight="1" x14ac:dyDescent="0.25">
      <c r="A230" s="47"/>
      <c r="B230" s="48" t="s">
        <v>316</v>
      </c>
      <c r="C230" s="36">
        <v>591</v>
      </c>
      <c r="D230" s="36"/>
      <c r="E230" s="36"/>
      <c r="F230" s="84">
        <v>231.51779999999999</v>
      </c>
      <c r="G230" s="15">
        <f>E230/C230*100</f>
        <v>0</v>
      </c>
      <c r="H230" s="15">
        <f>E230-C230</f>
        <v>-591</v>
      </c>
      <c r="I230" s="15"/>
      <c r="J230" s="15">
        <f>E230-D230</f>
        <v>0</v>
      </c>
      <c r="K230" s="15">
        <f>E230/F230*100</f>
        <v>0</v>
      </c>
      <c r="L230" s="15">
        <f>E230-F230</f>
        <v>-231.51779999999999</v>
      </c>
      <c r="M230" s="36">
        <v>231.51779999999999</v>
      </c>
      <c r="N230" s="36"/>
      <c r="O230" s="15" t="e">
        <f>N230/D230*100</f>
        <v>#DIV/0!</v>
      </c>
      <c r="P230" s="15">
        <f>N230-D230</f>
        <v>0</v>
      </c>
      <c r="Q230" s="15">
        <f>N230/M230*100</f>
        <v>0</v>
      </c>
      <c r="R230" s="15">
        <f>N230-M230</f>
        <v>-231.51779999999999</v>
      </c>
    </row>
    <row r="231" spans="1:18" s="4" customFormat="1" ht="60" hidden="1" customHeight="1" x14ac:dyDescent="0.25">
      <c r="A231" s="47"/>
      <c r="B231" s="48" t="s">
        <v>36</v>
      </c>
      <c r="C231" s="36"/>
      <c r="D231" s="36"/>
      <c r="E231" s="36"/>
      <c r="F231" s="84">
        <v>9992.9134699999995</v>
      </c>
      <c r="G231" s="15" t="e">
        <f>E231/C231*100</f>
        <v>#DIV/0!</v>
      </c>
      <c r="H231" s="15">
        <f>E231-C231</f>
        <v>0</v>
      </c>
      <c r="I231" s="15"/>
      <c r="J231" s="15">
        <f>E231-D231</f>
        <v>0</v>
      </c>
      <c r="K231" s="15">
        <f>E231/F231*100</f>
        <v>0</v>
      </c>
      <c r="L231" s="15">
        <f>E231-F231</f>
        <v>-9992.9134699999995</v>
      </c>
      <c r="M231" s="36">
        <v>9992.9134699999995</v>
      </c>
      <c r="N231" s="36"/>
      <c r="O231" s="15" t="e">
        <f>N231/D231*100</f>
        <v>#DIV/0!</v>
      </c>
      <c r="P231" s="15">
        <f>N231-D231</f>
        <v>0</v>
      </c>
      <c r="Q231" s="15">
        <f>N231/M231*100</f>
        <v>0</v>
      </c>
      <c r="R231" s="15">
        <f>N231-M231</f>
        <v>-9992.9134699999995</v>
      </c>
    </row>
    <row r="232" spans="1:18" s="4" customFormat="1" ht="44.25" hidden="1" customHeight="1" x14ac:dyDescent="0.25">
      <c r="A232" s="47"/>
      <c r="B232" s="48" t="s">
        <v>388</v>
      </c>
      <c r="C232" s="36"/>
      <c r="D232" s="36"/>
      <c r="E232" s="36"/>
      <c r="F232" s="84">
        <v>2146.6075500000002</v>
      </c>
      <c r="G232" s="15" t="e">
        <f t="shared" si="211"/>
        <v>#DIV/0!</v>
      </c>
      <c r="H232" s="15">
        <f t="shared" si="212"/>
        <v>0</v>
      </c>
      <c r="I232" s="15"/>
      <c r="J232" s="15">
        <f t="shared" si="214"/>
        <v>0</v>
      </c>
      <c r="K232" s="15">
        <f t="shared" ref="K232:K303" si="218">E232/F232*100</f>
        <v>0</v>
      </c>
      <c r="L232" s="15">
        <f t="shared" si="215"/>
        <v>-2146.6075500000002</v>
      </c>
      <c r="M232" s="36">
        <v>2146.6075500000002</v>
      </c>
      <c r="N232" s="36"/>
      <c r="O232" s="15" t="e">
        <f t="shared" si="186"/>
        <v>#DIV/0!</v>
      </c>
      <c r="P232" s="15">
        <f t="shared" si="187"/>
        <v>0</v>
      </c>
      <c r="Q232" s="15">
        <f t="shared" si="209"/>
        <v>0</v>
      </c>
      <c r="R232" s="15">
        <f t="shared" si="210"/>
        <v>-2146.6075500000002</v>
      </c>
    </row>
    <row r="233" spans="1:18" s="4" customFormat="1" ht="30" hidden="1" customHeight="1" x14ac:dyDescent="0.25">
      <c r="A233" s="47"/>
      <c r="B233" s="48" t="s">
        <v>269</v>
      </c>
      <c r="C233" s="36"/>
      <c r="D233" s="36"/>
      <c r="E233" s="36"/>
      <c r="F233" s="84">
        <v>4832.63238</v>
      </c>
      <c r="G233" s="15"/>
      <c r="H233" s="15"/>
      <c r="I233" s="15"/>
      <c r="J233" s="15">
        <f t="shared" ref="J233:J236" si="219">E233-D233</f>
        <v>0</v>
      </c>
      <c r="K233" s="15">
        <f t="shared" ref="K233:K236" si="220">E233/F233*100</f>
        <v>0</v>
      </c>
      <c r="L233" s="15">
        <f t="shared" ref="L233:L236" si="221">E233-F233</f>
        <v>-4832.63238</v>
      </c>
      <c r="M233" s="36">
        <v>4832.63238</v>
      </c>
      <c r="N233" s="36"/>
      <c r="O233" s="15"/>
      <c r="P233" s="15"/>
      <c r="Q233" s="15"/>
      <c r="R233" s="15"/>
    </row>
    <row r="234" spans="1:18" s="4" customFormat="1" ht="45" hidden="1" customHeight="1" x14ac:dyDescent="0.25">
      <c r="A234" s="47"/>
      <c r="B234" s="48" t="s">
        <v>389</v>
      </c>
      <c r="C234" s="36"/>
      <c r="D234" s="36"/>
      <c r="E234" s="36"/>
      <c r="F234" s="84">
        <v>40818.1518</v>
      </c>
      <c r="G234" s="15"/>
      <c r="H234" s="15"/>
      <c r="I234" s="15"/>
      <c r="J234" s="15">
        <f t="shared" si="219"/>
        <v>0</v>
      </c>
      <c r="K234" s="15">
        <f t="shared" si="220"/>
        <v>0</v>
      </c>
      <c r="L234" s="15">
        <f t="shared" si="221"/>
        <v>-40818.1518</v>
      </c>
      <c r="M234" s="36">
        <v>40818.1518</v>
      </c>
      <c r="N234" s="36"/>
      <c r="O234" s="15"/>
      <c r="P234" s="15"/>
      <c r="Q234" s="15"/>
      <c r="R234" s="15"/>
    </row>
    <row r="235" spans="1:18" s="4" customFormat="1" ht="31.5" hidden="1" customHeight="1" x14ac:dyDescent="0.25">
      <c r="A235" s="47"/>
      <c r="B235" s="48" t="s">
        <v>390</v>
      </c>
      <c r="C235" s="36"/>
      <c r="D235" s="36"/>
      <c r="E235" s="36"/>
      <c r="F235" s="84">
        <v>92805</v>
      </c>
      <c r="G235" s="15"/>
      <c r="H235" s="15"/>
      <c r="I235" s="15"/>
      <c r="J235" s="15">
        <f t="shared" si="219"/>
        <v>0</v>
      </c>
      <c r="K235" s="15">
        <f t="shared" si="220"/>
        <v>0</v>
      </c>
      <c r="L235" s="15">
        <f t="shared" si="221"/>
        <v>-92805</v>
      </c>
      <c r="M235" s="36">
        <v>92805</v>
      </c>
      <c r="N235" s="36"/>
      <c r="O235" s="15"/>
      <c r="P235" s="15"/>
      <c r="Q235" s="15"/>
      <c r="R235" s="15"/>
    </row>
    <row r="236" spans="1:18" s="4" customFormat="1" ht="31.5" hidden="1" customHeight="1" x14ac:dyDescent="0.25">
      <c r="A236" s="66"/>
      <c r="B236" s="48" t="s">
        <v>392</v>
      </c>
      <c r="C236" s="67"/>
      <c r="D236" s="67"/>
      <c r="E236" s="67"/>
      <c r="F236" s="89">
        <v>140.56401</v>
      </c>
      <c r="G236" s="68"/>
      <c r="H236" s="68"/>
      <c r="I236" s="15"/>
      <c r="J236" s="15">
        <f t="shared" si="219"/>
        <v>0</v>
      </c>
      <c r="K236" s="15">
        <f t="shared" si="220"/>
        <v>0</v>
      </c>
      <c r="L236" s="15">
        <f t="shared" si="221"/>
        <v>-140.56401</v>
      </c>
      <c r="M236" s="67">
        <v>140.56401</v>
      </c>
      <c r="N236" s="36"/>
      <c r="O236" s="68"/>
      <c r="P236" s="68"/>
      <c r="Q236" s="68"/>
      <c r="R236" s="68"/>
    </row>
    <row r="237" spans="1:18" s="4" customFormat="1" ht="37.5" hidden="1" customHeight="1" x14ac:dyDescent="0.25">
      <c r="A237" s="47"/>
      <c r="B237" s="77"/>
      <c r="C237" s="36"/>
      <c r="D237" s="36"/>
      <c r="E237" s="36"/>
      <c r="F237" s="84"/>
      <c r="G237" s="15" t="e">
        <f t="shared" si="211"/>
        <v>#DIV/0!</v>
      </c>
      <c r="H237" s="15">
        <f t="shared" si="212"/>
        <v>0</v>
      </c>
      <c r="I237" s="15" t="e">
        <f t="shared" si="213"/>
        <v>#DIV/0!</v>
      </c>
      <c r="J237" s="15">
        <f t="shared" si="214"/>
        <v>0</v>
      </c>
      <c r="K237" s="15" t="e">
        <f t="shared" si="218"/>
        <v>#DIV/0!</v>
      </c>
      <c r="L237" s="15">
        <f t="shared" si="215"/>
        <v>0</v>
      </c>
      <c r="M237" s="36"/>
      <c r="N237" s="36"/>
      <c r="O237" s="15" t="e">
        <f t="shared" ref="O237:O267" si="222">N237/D237*100</f>
        <v>#DIV/0!</v>
      </c>
      <c r="P237" s="15">
        <f t="shared" ref="P237:P267" si="223">N237-D237</f>
        <v>0</v>
      </c>
      <c r="Q237" s="15" t="e">
        <f t="shared" si="209"/>
        <v>#DIV/0!</v>
      </c>
      <c r="R237" s="15">
        <f t="shared" si="210"/>
        <v>0</v>
      </c>
    </row>
    <row r="238" spans="1:18" s="3" customFormat="1" ht="35.25" customHeight="1" x14ac:dyDescent="0.25">
      <c r="A238" s="23" t="s">
        <v>35</v>
      </c>
      <c r="B238" s="24" t="s">
        <v>34</v>
      </c>
      <c r="C238" s="22">
        <f>C239+C242+C255+C258+C259+C260+C261+C262+C263+C264</f>
        <v>2103436.42</v>
      </c>
      <c r="D238" s="22">
        <f t="shared" ref="D238:F238" si="224">D239+D242+D255+D258+D259+D260+D261+D262+D263+D264</f>
        <v>2150795.0410000002</v>
      </c>
      <c r="E238" s="22">
        <f t="shared" si="224"/>
        <v>2144492.3146000002</v>
      </c>
      <c r="F238" s="79">
        <f t="shared" si="224"/>
        <v>1997485.4883300001</v>
      </c>
      <c r="G238" s="6">
        <f t="shared" si="211"/>
        <v>101.9518486135179</v>
      </c>
      <c r="H238" s="6">
        <f t="shared" si="212"/>
        <v>41055.894600000232</v>
      </c>
      <c r="I238" s="6">
        <f t="shared" si="213"/>
        <v>99.70695829775255</v>
      </c>
      <c r="J238" s="6">
        <f t="shared" si="214"/>
        <v>-6302.7264000000432</v>
      </c>
      <c r="K238" s="6">
        <f t="shared" si="218"/>
        <v>107.35959420625905</v>
      </c>
      <c r="L238" s="6">
        <f t="shared" si="215"/>
        <v>147006.82627000008</v>
      </c>
      <c r="M238" s="22">
        <f t="shared" ref="M238" si="225">M239+M242+M255+M258+M259+M260+M261+M262+M263+M264</f>
        <v>1997485.4883300001</v>
      </c>
      <c r="N238" s="22">
        <f t="shared" ref="N238" si="226">N239+N242+N255+N258+N259+N260+N261+N262+N263+N264</f>
        <v>0</v>
      </c>
      <c r="O238" s="6">
        <f t="shared" si="222"/>
        <v>0</v>
      </c>
      <c r="P238" s="6">
        <f t="shared" si="223"/>
        <v>-2150795.0410000002</v>
      </c>
      <c r="Q238" s="6">
        <f t="shared" si="209"/>
        <v>0</v>
      </c>
      <c r="R238" s="6">
        <f t="shared" si="210"/>
        <v>-1997485.4883300001</v>
      </c>
    </row>
    <row r="239" spans="1:18" ht="48.75" hidden="1" customHeight="1" x14ac:dyDescent="0.25">
      <c r="A239" s="25" t="s">
        <v>33</v>
      </c>
      <c r="B239" s="39" t="s">
        <v>32</v>
      </c>
      <c r="C239" s="27">
        <f t="shared" ref="C239" si="227">SUM(C240:C241)</f>
        <v>0</v>
      </c>
      <c r="D239" s="27">
        <f t="shared" ref="D239:F239" si="228">SUM(D240:D241)</f>
        <v>0</v>
      </c>
      <c r="E239" s="27">
        <f t="shared" si="228"/>
        <v>0</v>
      </c>
      <c r="F239" s="80">
        <f t="shared" si="228"/>
        <v>30896.959949999997</v>
      </c>
      <c r="G239" s="9" t="e">
        <f t="shared" si="211"/>
        <v>#DIV/0!</v>
      </c>
      <c r="H239" s="9">
        <f t="shared" si="212"/>
        <v>0</v>
      </c>
      <c r="I239" s="9"/>
      <c r="J239" s="9">
        <f t="shared" si="214"/>
        <v>0</v>
      </c>
      <c r="K239" s="9">
        <f t="shared" si="218"/>
        <v>0</v>
      </c>
      <c r="L239" s="9">
        <f t="shared" si="215"/>
        <v>-30896.959949999997</v>
      </c>
      <c r="M239" s="27">
        <f t="shared" ref="M239" si="229">SUM(M240:M241)</f>
        <v>30896.959949999997</v>
      </c>
      <c r="N239" s="27">
        <f t="shared" ref="N239" si="230">SUM(N240:N241)</f>
        <v>0</v>
      </c>
      <c r="O239" s="9" t="e">
        <f t="shared" si="222"/>
        <v>#DIV/0!</v>
      </c>
      <c r="P239" s="9">
        <f t="shared" si="223"/>
        <v>0</v>
      </c>
      <c r="Q239" s="9">
        <f t="shared" si="209"/>
        <v>0</v>
      </c>
      <c r="R239" s="9">
        <f t="shared" si="210"/>
        <v>-30896.959949999997</v>
      </c>
    </row>
    <row r="240" spans="1:18" s="4" customFormat="1" ht="37.5" hidden="1" customHeight="1" x14ac:dyDescent="0.25">
      <c r="A240" s="38"/>
      <c r="B240" s="53" t="s">
        <v>31</v>
      </c>
      <c r="C240" s="46"/>
      <c r="D240" s="46"/>
      <c r="E240" s="46"/>
      <c r="F240" s="87">
        <v>26079.772089999999</v>
      </c>
      <c r="G240" s="14" t="e">
        <f t="shared" si="211"/>
        <v>#DIV/0!</v>
      </c>
      <c r="H240" s="14">
        <f t="shared" si="212"/>
        <v>0</v>
      </c>
      <c r="I240" s="14" t="e">
        <f t="shared" si="213"/>
        <v>#DIV/0!</v>
      </c>
      <c r="J240" s="14">
        <f t="shared" si="214"/>
        <v>0</v>
      </c>
      <c r="K240" s="14">
        <f t="shared" si="218"/>
        <v>0</v>
      </c>
      <c r="L240" s="14">
        <f t="shared" si="215"/>
        <v>-26079.772089999999</v>
      </c>
      <c r="M240" s="46">
        <v>26079.772089999999</v>
      </c>
      <c r="N240" s="46">
        <v>0</v>
      </c>
      <c r="O240" s="14" t="e">
        <f t="shared" si="222"/>
        <v>#DIV/0!</v>
      </c>
      <c r="P240" s="14">
        <f t="shared" si="223"/>
        <v>0</v>
      </c>
      <c r="Q240" s="14">
        <f t="shared" si="209"/>
        <v>0</v>
      </c>
      <c r="R240" s="14">
        <f t="shared" si="210"/>
        <v>-26079.772089999999</v>
      </c>
    </row>
    <row r="241" spans="1:18" s="4" customFormat="1" ht="37.5" hidden="1" customHeight="1" x14ac:dyDescent="0.25">
      <c r="A241" s="54"/>
      <c r="B241" s="55" t="s">
        <v>30</v>
      </c>
      <c r="C241" s="56"/>
      <c r="D241" s="56"/>
      <c r="E241" s="56"/>
      <c r="F241" s="90">
        <v>4817.18786</v>
      </c>
      <c r="G241" s="16" t="e">
        <f t="shared" si="211"/>
        <v>#DIV/0!</v>
      </c>
      <c r="H241" s="16">
        <f t="shared" si="212"/>
        <v>0</v>
      </c>
      <c r="I241" s="16" t="e">
        <f t="shared" si="213"/>
        <v>#DIV/0!</v>
      </c>
      <c r="J241" s="16">
        <f t="shared" si="214"/>
        <v>0</v>
      </c>
      <c r="K241" s="16">
        <f t="shared" si="218"/>
        <v>0</v>
      </c>
      <c r="L241" s="16">
        <f t="shared" si="215"/>
        <v>-4817.18786</v>
      </c>
      <c r="M241" s="56">
        <v>4817.18786</v>
      </c>
      <c r="N241" s="56">
        <v>0</v>
      </c>
      <c r="O241" s="16" t="e">
        <f t="shared" si="222"/>
        <v>#DIV/0!</v>
      </c>
      <c r="P241" s="16">
        <f t="shared" si="223"/>
        <v>0</v>
      </c>
      <c r="Q241" s="16">
        <f t="shared" si="209"/>
        <v>0</v>
      </c>
      <c r="R241" s="16">
        <f t="shared" si="210"/>
        <v>-4817.18786</v>
      </c>
    </row>
    <row r="242" spans="1:18" ht="41.25" customHeight="1" x14ac:dyDescent="0.25">
      <c r="A242" s="25" t="s">
        <v>29</v>
      </c>
      <c r="B242" s="57" t="s">
        <v>28</v>
      </c>
      <c r="C242" s="27">
        <f>SUM(C243:C254)</f>
        <v>48735.92</v>
      </c>
      <c r="D242" s="27">
        <f>SUM(D243:D254)</f>
        <v>49065.69</v>
      </c>
      <c r="E242" s="27">
        <f>SUM(E243:E254)</f>
        <v>46693.272779999999</v>
      </c>
      <c r="F242" s="80">
        <f>SUM(F243:F254)</f>
        <v>33028.83382</v>
      </c>
      <c r="G242" s="9">
        <f t="shared" si="211"/>
        <v>95.808743899776587</v>
      </c>
      <c r="H242" s="9">
        <f t="shared" si="212"/>
        <v>-2042.6472199999989</v>
      </c>
      <c r="I242" s="9">
        <f t="shared" si="213"/>
        <v>95.164814313219679</v>
      </c>
      <c r="J242" s="9">
        <f t="shared" si="214"/>
        <v>-2372.417220000003</v>
      </c>
      <c r="K242" s="9">
        <f t="shared" si="218"/>
        <v>141.37124257692003</v>
      </c>
      <c r="L242" s="9">
        <f t="shared" si="215"/>
        <v>13664.438959999999</v>
      </c>
      <c r="M242" s="27">
        <f>SUM(M243:M254)</f>
        <v>33028.83382</v>
      </c>
      <c r="N242" s="27">
        <f>SUM(N243:N254)</f>
        <v>0</v>
      </c>
      <c r="O242" s="9">
        <f t="shared" si="222"/>
        <v>0</v>
      </c>
      <c r="P242" s="9">
        <f t="shared" si="223"/>
        <v>-49065.69</v>
      </c>
      <c r="Q242" s="9">
        <f t="shared" si="209"/>
        <v>0</v>
      </c>
      <c r="R242" s="9">
        <f t="shared" si="210"/>
        <v>-33028.83382</v>
      </c>
    </row>
    <row r="243" spans="1:18" s="4" customFormat="1" ht="49.5" customHeight="1" x14ac:dyDescent="0.25">
      <c r="A243" s="38"/>
      <c r="B243" s="58" t="s">
        <v>274</v>
      </c>
      <c r="C243" s="30">
        <v>5619</v>
      </c>
      <c r="D243" s="30">
        <v>4962</v>
      </c>
      <c r="E243" s="30">
        <v>4962</v>
      </c>
      <c r="F243" s="81">
        <v>2703</v>
      </c>
      <c r="G243" s="10">
        <f t="shared" si="211"/>
        <v>88.307528029898563</v>
      </c>
      <c r="H243" s="10">
        <f t="shared" si="212"/>
        <v>-657</v>
      </c>
      <c r="I243" s="10">
        <f t="shared" si="213"/>
        <v>100</v>
      </c>
      <c r="J243" s="10">
        <f t="shared" si="214"/>
        <v>0</v>
      </c>
      <c r="K243" s="10">
        <f t="shared" si="218"/>
        <v>183.57380688124309</v>
      </c>
      <c r="L243" s="10">
        <f t="shared" si="215"/>
        <v>2259</v>
      </c>
      <c r="M243" s="30">
        <v>2703</v>
      </c>
      <c r="N243" s="30"/>
      <c r="O243" s="10">
        <f t="shared" si="222"/>
        <v>0</v>
      </c>
      <c r="P243" s="10">
        <f t="shared" si="223"/>
        <v>-4962</v>
      </c>
      <c r="Q243" s="10">
        <f t="shared" si="209"/>
        <v>0</v>
      </c>
      <c r="R243" s="10">
        <f t="shared" si="210"/>
        <v>-2703</v>
      </c>
    </row>
    <row r="244" spans="1:18" s="4" customFormat="1" ht="60.75" customHeight="1" x14ac:dyDescent="0.25">
      <c r="A244" s="38"/>
      <c r="B244" s="58" t="s">
        <v>247</v>
      </c>
      <c r="C244" s="30">
        <v>6964</v>
      </c>
      <c r="D244" s="30">
        <v>6964</v>
      </c>
      <c r="E244" s="30">
        <v>6863.9996000000001</v>
      </c>
      <c r="F244" s="81">
        <v>6569.366</v>
      </c>
      <c r="G244" s="10">
        <f t="shared" si="211"/>
        <v>98.56403790924756</v>
      </c>
      <c r="H244" s="10">
        <f t="shared" si="212"/>
        <v>-100.0003999999999</v>
      </c>
      <c r="I244" s="10">
        <f t="shared" si="213"/>
        <v>98.56403790924756</v>
      </c>
      <c r="J244" s="10">
        <f t="shared" si="214"/>
        <v>-100.0003999999999</v>
      </c>
      <c r="K244" s="10">
        <f t="shared" si="218"/>
        <v>104.48496247583101</v>
      </c>
      <c r="L244" s="10">
        <f t="shared" si="215"/>
        <v>294.63360000000011</v>
      </c>
      <c r="M244" s="30">
        <v>6569.366</v>
      </c>
      <c r="N244" s="30"/>
      <c r="O244" s="10">
        <f t="shared" si="222"/>
        <v>0</v>
      </c>
      <c r="P244" s="10">
        <f t="shared" si="223"/>
        <v>-6964</v>
      </c>
      <c r="Q244" s="10">
        <f t="shared" si="209"/>
        <v>0</v>
      </c>
      <c r="R244" s="10">
        <f t="shared" si="210"/>
        <v>-6569.366</v>
      </c>
    </row>
    <row r="245" spans="1:18" s="4" customFormat="1" ht="63.75" customHeight="1" x14ac:dyDescent="0.25">
      <c r="A245" s="59"/>
      <c r="B245" s="58" t="s">
        <v>335</v>
      </c>
      <c r="C245" s="60">
        <v>5989</v>
      </c>
      <c r="D245" s="60">
        <v>5989</v>
      </c>
      <c r="E245" s="60">
        <v>5989</v>
      </c>
      <c r="F245" s="91">
        <v>5788</v>
      </c>
      <c r="G245" s="17">
        <f t="shared" si="211"/>
        <v>100</v>
      </c>
      <c r="H245" s="17">
        <f t="shared" si="212"/>
        <v>0</v>
      </c>
      <c r="I245" s="17">
        <f t="shared" si="213"/>
        <v>100</v>
      </c>
      <c r="J245" s="17">
        <f t="shared" si="214"/>
        <v>0</v>
      </c>
      <c r="K245" s="17">
        <f t="shared" si="218"/>
        <v>103.4727021423635</v>
      </c>
      <c r="L245" s="17">
        <f t="shared" si="215"/>
        <v>201</v>
      </c>
      <c r="M245" s="60">
        <v>5788</v>
      </c>
      <c r="N245" s="30"/>
      <c r="O245" s="17">
        <f t="shared" si="222"/>
        <v>0</v>
      </c>
      <c r="P245" s="17">
        <f t="shared" si="223"/>
        <v>-5989</v>
      </c>
      <c r="Q245" s="17">
        <f t="shared" si="209"/>
        <v>0</v>
      </c>
      <c r="R245" s="17">
        <f t="shared" si="210"/>
        <v>-5788</v>
      </c>
    </row>
    <row r="246" spans="1:18" s="4" customFormat="1" ht="49.5" customHeight="1" x14ac:dyDescent="0.25">
      <c r="A246" s="38"/>
      <c r="B246" s="48" t="s">
        <v>321</v>
      </c>
      <c r="C246" s="60">
        <v>111</v>
      </c>
      <c r="D246" s="60">
        <v>111</v>
      </c>
      <c r="E246" s="60">
        <v>11.61481</v>
      </c>
      <c r="F246" s="91">
        <v>3.2567699999999999</v>
      </c>
      <c r="G246" s="17">
        <f t="shared" si="211"/>
        <v>10.463792792792793</v>
      </c>
      <c r="H246" s="17">
        <f t="shared" si="212"/>
        <v>-99.385189999999994</v>
      </c>
      <c r="I246" s="17">
        <f t="shared" si="213"/>
        <v>10.463792792792793</v>
      </c>
      <c r="J246" s="17">
        <f t="shared" si="214"/>
        <v>-99.385189999999994</v>
      </c>
      <c r="K246" s="17">
        <f t="shared" si="218"/>
        <v>356.63586928152739</v>
      </c>
      <c r="L246" s="17">
        <f t="shared" si="215"/>
        <v>8.3580400000000008</v>
      </c>
      <c r="M246" s="60">
        <v>3.2567699999999999</v>
      </c>
      <c r="N246" s="30"/>
      <c r="O246" s="17">
        <f t="shared" si="222"/>
        <v>0</v>
      </c>
      <c r="P246" s="17">
        <f t="shared" si="223"/>
        <v>-111</v>
      </c>
      <c r="Q246" s="17">
        <f t="shared" si="209"/>
        <v>0</v>
      </c>
      <c r="R246" s="17">
        <f t="shared" si="210"/>
        <v>-3.2567699999999999</v>
      </c>
    </row>
    <row r="247" spans="1:18" s="4" customFormat="1" ht="33.75" customHeight="1" x14ac:dyDescent="0.25">
      <c r="A247" s="38"/>
      <c r="B247" s="53" t="s">
        <v>27</v>
      </c>
      <c r="C247" s="30">
        <v>21396</v>
      </c>
      <c r="D247" s="30">
        <v>21396</v>
      </c>
      <c r="E247" s="30">
        <v>21385.998729999999</v>
      </c>
      <c r="F247" s="81">
        <v>11239</v>
      </c>
      <c r="G247" s="10">
        <f t="shared" si="211"/>
        <v>99.953256356328282</v>
      </c>
      <c r="H247" s="10">
        <f t="shared" si="212"/>
        <v>-10.001270000000659</v>
      </c>
      <c r="I247" s="10">
        <f t="shared" si="213"/>
        <v>99.953256356328282</v>
      </c>
      <c r="J247" s="10">
        <f t="shared" si="214"/>
        <v>-10.001270000000659</v>
      </c>
      <c r="K247" s="10">
        <f t="shared" si="218"/>
        <v>190.28382178129726</v>
      </c>
      <c r="L247" s="10">
        <f t="shared" si="215"/>
        <v>10146.998729999999</v>
      </c>
      <c r="M247" s="30">
        <v>11239</v>
      </c>
      <c r="N247" s="30"/>
      <c r="O247" s="10">
        <f t="shared" si="222"/>
        <v>0</v>
      </c>
      <c r="P247" s="10">
        <f t="shared" si="223"/>
        <v>-21396</v>
      </c>
      <c r="Q247" s="10">
        <f t="shared" si="209"/>
        <v>0</v>
      </c>
      <c r="R247" s="10">
        <f t="shared" si="210"/>
        <v>-11239</v>
      </c>
    </row>
    <row r="248" spans="1:18" s="4" customFormat="1" ht="47.25" customHeight="1" x14ac:dyDescent="0.25">
      <c r="A248" s="38"/>
      <c r="B248" s="53" t="s">
        <v>26</v>
      </c>
      <c r="C248" s="30">
        <v>711</v>
      </c>
      <c r="D248" s="30">
        <v>1181</v>
      </c>
      <c r="E248" s="30">
        <v>1181</v>
      </c>
      <c r="F248" s="81">
        <v>708</v>
      </c>
      <c r="G248" s="10">
        <f t="shared" si="211"/>
        <v>166.10407876230661</v>
      </c>
      <c r="H248" s="10">
        <f t="shared" si="212"/>
        <v>470</v>
      </c>
      <c r="I248" s="10">
        <f t="shared" si="213"/>
        <v>100</v>
      </c>
      <c r="J248" s="10">
        <f t="shared" si="214"/>
        <v>0</v>
      </c>
      <c r="K248" s="10">
        <f t="shared" si="218"/>
        <v>166.80790960451978</v>
      </c>
      <c r="L248" s="10">
        <f t="shared" si="215"/>
        <v>473</v>
      </c>
      <c r="M248" s="30">
        <v>708</v>
      </c>
      <c r="N248" s="30"/>
      <c r="O248" s="10">
        <f t="shared" si="222"/>
        <v>0</v>
      </c>
      <c r="P248" s="10">
        <f t="shared" si="223"/>
        <v>-1181</v>
      </c>
      <c r="Q248" s="10">
        <f t="shared" si="209"/>
        <v>0</v>
      </c>
      <c r="R248" s="10">
        <f t="shared" si="210"/>
        <v>-708</v>
      </c>
    </row>
    <row r="249" spans="1:18" s="4" customFormat="1" ht="183" customHeight="1" x14ac:dyDescent="0.25">
      <c r="A249" s="38"/>
      <c r="B249" s="103" t="s">
        <v>25</v>
      </c>
      <c r="C249" s="30">
        <v>996</v>
      </c>
      <c r="D249" s="30">
        <v>996</v>
      </c>
      <c r="E249" s="30">
        <v>996</v>
      </c>
      <c r="F249" s="81">
        <v>1967.8675000000001</v>
      </c>
      <c r="G249" s="10">
        <f t="shared" si="211"/>
        <v>100</v>
      </c>
      <c r="H249" s="10">
        <f t="shared" si="212"/>
        <v>0</v>
      </c>
      <c r="I249" s="10">
        <f t="shared" si="213"/>
        <v>100</v>
      </c>
      <c r="J249" s="10">
        <f t="shared" si="214"/>
        <v>0</v>
      </c>
      <c r="K249" s="10">
        <f t="shared" si="218"/>
        <v>50.613163741969416</v>
      </c>
      <c r="L249" s="10">
        <f t="shared" si="215"/>
        <v>-971.86750000000006</v>
      </c>
      <c r="M249" s="30">
        <v>1967.8675000000001</v>
      </c>
      <c r="N249" s="30"/>
      <c r="O249" s="10">
        <f t="shared" si="222"/>
        <v>0</v>
      </c>
      <c r="P249" s="10">
        <f t="shared" si="223"/>
        <v>-996</v>
      </c>
      <c r="Q249" s="10">
        <f t="shared" si="209"/>
        <v>0</v>
      </c>
      <c r="R249" s="10">
        <f t="shared" si="210"/>
        <v>-1967.8675000000001</v>
      </c>
    </row>
    <row r="250" spans="1:18" s="4" customFormat="1" ht="64.5" customHeight="1" x14ac:dyDescent="0.25">
      <c r="A250" s="38"/>
      <c r="B250" s="103" t="s">
        <v>323</v>
      </c>
      <c r="C250" s="30">
        <v>423</v>
      </c>
      <c r="D250" s="30">
        <v>819</v>
      </c>
      <c r="E250" s="30">
        <v>423</v>
      </c>
      <c r="F250" s="81">
        <v>0</v>
      </c>
      <c r="G250" s="10">
        <f t="shared" si="211"/>
        <v>100</v>
      </c>
      <c r="H250" s="10">
        <f t="shared" si="212"/>
        <v>0</v>
      </c>
      <c r="I250" s="10">
        <f t="shared" si="213"/>
        <v>51.648351648351657</v>
      </c>
      <c r="J250" s="10">
        <f t="shared" si="214"/>
        <v>-396</v>
      </c>
      <c r="K250" s="10"/>
      <c r="L250" s="10">
        <f t="shared" si="215"/>
        <v>423</v>
      </c>
      <c r="M250" s="30">
        <v>0</v>
      </c>
      <c r="N250" s="30"/>
      <c r="O250" s="10">
        <f t="shared" si="222"/>
        <v>0</v>
      </c>
      <c r="P250" s="10">
        <f t="shared" si="223"/>
        <v>-819</v>
      </c>
      <c r="Q250" s="10" t="e">
        <f t="shared" si="209"/>
        <v>#DIV/0!</v>
      </c>
      <c r="R250" s="10">
        <f t="shared" si="210"/>
        <v>0</v>
      </c>
    </row>
    <row r="251" spans="1:18" s="4" customFormat="1" ht="48.75" customHeight="1" x14ac:dyDescent="0.25">
      <c r="A251" s="38"/>
      <c r="B251" s="48" t="s">
        <v>324</v>
      </c>
      <c r="C251" s="30">
        <v>2987</v>
      </c>
      <c r="D251" s="30">
        <v>2987</v>
      </c>
      <c r="E251" s="30">
        <v>2987</v>
      </c>
      <c r="F251" s="81">
        <v>2470</v>
      </c>
      <c r="G251" s="10">
        <f t="shared" si="211"/>
        <v>100</v>
      </c>
      <c r="H251" s="10">
        <f t="shared" si="212"/>
        <v>0</v>
      </c>
      <c r="I251" s="10">
        <f t="shared" si="213"/>
        <v>100</v>
      </c>
      <c r="J251" s="10">
        <f t="shared" si="214"/>
        <v>0</v>
      </c>
      <c r="K251" s="10">
        <f t="shared" si="218"/>
        <v>120.93117408906882</v>
      </c>
      <c r="L251" s="10">
        <f t="shared" si="215"/>
        <v>517</v>
      </c>
      <c r="M251" s="30">
        <v>2470</v>
      </c>
      <c r="N251" s="30"/>
      <c r="O251" s="10">
        <f t="shared" si="222"/>
        <v>0</v>
      </c>
      <c r="P251" s="10">
        <f t="shared" si="223"/>
        <v>-2987</v>
      </c>
      <c r="Q251" s="10">
        <f t="shared" si="209"/>
        <v>0</v>
      </c>
      <c r="R251" s="10">
        <f t="shared" si="210"/>
        <v>-2470</v>
      </c>
    </row>
    <row r="252" spans="1:18" s="4" customFormat="1" ht="77.25" customHeight="1" x14ac:dyDescent="0.25">
      <c r="A252" s="38"/>
      <c r="B252" s="53" t="s">
        <v>248</v>
      </c>
      <c r="C252" s="30">
        <v>2318</v>
      </c>
      <c r="D252" s="30">
        <v>2318</v>
      </c>
      <c r="E252" s="30">
        <v>1514</v>
      </c>
      <c r="F252" s="81">
        <v>1327.3435500000001</v>
      </c>
      <c r="G252" s="10">
        <f t="shared" si="211"/>
        <v>65.31492666091458</v>
      </c>
      <c r="H252" s="10">
        <f t="shared" si="212"/>
        <v>-804</v>
      </c>
      <c r="I252" s="10">
        <f t="shared" si="213"/>
        <v>65.31492666091458</v>
      </c>
      <c r="J252" s="10">
        <f t="shared" si="214"/>
        <v>-804</v>
      </c>
      <c r="K252" s="10">
        <f t="shared" si="218"/>
        <v>114.06240682753158</v>
      </c>
      <c r="L252" s="10">
        <f t="shared" si="215"/>
        <v>186.65644999999995</v>
      </c>
      <c r="M252" s="30">
        <v>1327.3435500000001</v>
      </c>
      <c r="N252" s="30"/>
      <c r="O252" s="10">
        <f t="shared" si="222"/>
        <v>0</v>
      </c>
      <c r="P252" s="10">
        <f t="shared" si="223"/>
        <v>-2318</v>
      </c>
      <c r="Q252" s="10">
        <f t="shared" si="209"/>
        <v>0</v>
      </c>
      <c r="R252" s="10">
        <f t="shared" si="210"/>
        <v>-1327.3435500000001</v>
      </c>
    </row>
    <row r="253" spans="1:18" s="4" customFormat="1" ht="95.25" customHeight="1" x14ac:dyDescent="0.25">
      <c r="A253" s="38"/>
      <c r="B253" s="77" t="s">
        <v>322</v>
      </c>
      <c r="C253" s="30">
        <v>668.92</v>
      </c>
      <c r="D253" s="30">
        <v>671.69</v>
      </c>
      <c r="E253" s="30">
        <v>379.65964000000002</v>
      </c>
      <c r="F253" s="81"/>
      <c r="G253" s="10">
        <f t="shared" si="211"/>
        <v>56.757106978412978</v>
      </c>
      <c r="H253" s="10">
        <f t="shared" si="212"/>
        <v>-289.26035999999993</v>
      </c>
      <c r="I253" s="10">
        <f t="shared" si="213"/>
        <v>56.523044857002482</v>
      </c>
      <c r="J253" s="10">
        <f t="shared" si="214"/>
        <v>-292.03036000000003</v>
      </c>
      <c r="K253" s="10"/>
      <c r="L253" s="10">
        <f t="shared" si="215"/>
        <v>379.65964000000002</v>
      </c>
      <c r="M253" s="30"/>
      <c r="N253" s="30"/>
      <c r="O253" s="10">
        <f t="shared" si="222"/>
        <v>0</v>
      </c>
      <c r="P253" s="10">
        <f t="shared" si="223"/>
        <v>-671.69</v>
      </c>
      <c r="Q253" s="10" t="e">
        <f t="shared" si="209"/>
        <v>#DIV/0!</v>
      </c>
      <c r="R253" s="10">
        <f t="shared" si="210"/>
        <v>0</v>
      </c>
    </row>
    <row r="254" spans="1:18" s="4" customFormat="1" ht="66" customHeight="1" x14ac:dyDescent="0.25">
      <c r="A254" s="38"/>
      <c r="B254" s="48" t="s">
        <v>292</v>
      </c>
      <c r="C254" s="30">
        <v>553</v>
      </c>
      <c r="D254" s="30">
        <v>671</v>
      </c>
      <c r="E254" s="30">
        <v>0</v>
      </c>
      <c r="F254" s="81">
        <v>253</v>
      </c>
      <c r="G254" s="10">
        <f t="shared" si="211"/>
        <v>0</v>
      </c>
      <c r="H254" s="10">
        <f t="shared" si="212"/>
        <v>-553</v>
      </c>
      <c r="I254" s="10">
        <f t="shared" si="213"/>
        <v>0</v>
      </c>
      <c r="J254" s="10">
        <f t="shared" si="214"/>
        <v>-671</v>
      </c>
      <c r="K254" s="10">
        <f t="shared" si="218"/>
        <v>0</v>
      </c>
      <c r="L254" s="10">
        <f t="shared" si="215"/>
        <v>-253</v>
      </c>
      <c r="M254" s="30">
        <v>253</v>
      </c>
      <c r="N254" s="30"/>
      <c r="O254" s="10">
        <f t="shared" si="222"/>
        <v>0</v>
      </c>
      <c r="P254" s="10">
        <f t="shared" si="223"/>
        <v>-671</v>
      </c>
      <c r="Q254" s="10">
        <f t="shared" si="209"/>
        <v>0</v>
      </c>
      <c r="R254" s="10">
        <f t="shared" si="210"/>
        <v>-253</v>
      </c>
    </row>
    <row r="255" spans="1:18" ht="79.5" customHeight="1" x14ac:dyDescent="0.25">
      <c r="A255" s="25" t="s">
        <v>24</v>
      </c>
      <c r="B255" s="39" t="s">
        <v>22</v>
      </c>
      <c r="C255" s="27">
        <f t="shared" ref="C255" si="231">SUM(C256:C257)</f>
        <v>37083</v>
      </c>
      <c r="D255" s="27">
        <f t="shared" ref="D255:F255" si="232">SUM(D256:D257)</f>
        <v>37083</v>
      </c>
      <c r="E255" s="27">
        <f t="shared" si="232"/>
        <v>30314</v>
      </c>
      <c r="F255" s="80">
        <f t="shared" si="232"/>
        <v>30992</v>
      </c>
      <c r="G255" s="9">
        <f t="shared" si="211"/>
        <v>81.746352776204731</v>
      </c>
      <c r="H255" s="9">
        <f t="shared" si="212"/>
        <v>-6769</v>
      </c>
      <c r="I255" s="9">
        <f t="shared" si="213"/>
        <v>81.746352776204731</v>
      </c>
      <c r="J255" s="9">
        <f t="shared" si="214"/>
        <v>-6769</v>
      </c>
      <c r="K255" s="9">
        <f t="shared" si="218"/>
        <v>97.812338668043367</v>
      </c>
      <c r="L255" s="9">
        <f t="shared" si="215"/>
        <v>-678</v>
      </c>
      <c r="M255" s="27">
        <f t="shared" ref="M255" si="233">SUM(M256:M257)</f>
        <v>30992</v>
      </c>
      <c r="N255" s="27">
        <f t="shared" ref="N255" si="234">SUM(N256:N257)</f>
        <v>0</v>
      </c>
      <c r="O255" s="9">
        <f t="shared" si="222"/>
        <v>0</v>
      </c>
      <c r="P255" s="9">
        <f t="shared" si="223"/>
        <v>-37083</v>
      </c>
      <c r="Q255" s="9">
        <f t="shared" si="209"/>
        <v>0</v>
      </c>
      <c r="R255" s="9">
        <f t="shared" si="210"/>
        <v>-30992</v>
      </c>
    </row>
    <row r="256" spans="1:18" s="4" customFormat="1" ht="65.25" hidden="1" customHeight="1" x14ac:dyDescent="0.25">
      <c r="A256" s="38" t="s">
        <v>23</v>
      </c>
      <c r="B256" s="53" t="s">
        <v>264</v>
      </c>
      <c r="C256" s="30">
        <v>35019</v>
      </c>
      <c r="D256" s="30">
        <v>35019</v>
      </c>
      <c r="E256" s="30">
        <v>28465</v>
      </c>
      <c r="F256" s="81">
        <v>29024</v>
      </c>
      <c r="G256" s="10">
        <f t="shared" si="211"/>
        <v>81.284445586681514</v>
      </c>
      <c r="H256" s="10">
        <f t="shared" si="212"/>
        <v>-6554</v>
      </c>
      <c r="I256" s="10">
        <f t="shared" si="213"/>
        <v>81.284445586681514</v>
      </c>
      <c r="J256" s="10">
        <f t="shared" si="214"/>
        <v>-6554</v>
      </c>
      <c r="K256" s="10">
        <f t="shared" si="218"/>
        <v>98.074007717750817</v>
      </c>
      <c r="L256" s="10">
        <f t="shared" si="215"/>
        <v>-559</v>
      </c>
      <c r="M256" s="30">
        <v>29024</v>
      </c>
      <c r="N256" s="30"/>
      <c r="O256" s="10">
        <f t="shared" si="222"/>
        <v>0</v>
      </c>
      <c r="P256" s="10">
        <f t="shared" si="223"/>
        <v>-35019</v>
      </c>
      <c r="Q256" s="10">
        <f t="shared" si="209"/>
        <v>0</v>
      </c>
      <c r="R256" s="10">
        <f t="shared" si="210"/>
        <v>-29024</v>
      </c>
    </row>
    <row r="257" spans="1:18" s="4" customFormat="1" ht="76.5" hidden="1" customHeight="1" x14ac:dyDescent="0.25">
      <c r="A257" s="38" t="s">
        <v>21</v>
      </c>
      <c r="B257" s="53" t="s">
        <v>265</v>
      </c>
      <c r="C257" s="30">
        <f>1714+350</f>
        <v>2064</v>
      </c>
      <c r="D257" s="30">
        <f>1714+350</f>
        <v>2064</v>
      </c>
      <c r="E257" s="30">
        <v>1849</v>
      </c>
      <c r="F257" s="81">
        <v>1968</v>
      </c>
      <c r="G257" s="10">
        <f t="shared" si="211"/>
        <v>89.583333333333343</v>
      </c>
      <c r="H257" s="10">
        <f t="shared" si="212"/>
        <v>-215</v>
      </c>
      <c r="I257" s="10">
        <f t="shared" si="213"/>
        <v>89.583333333333343</v>
      </c>
      <c r="J257" s="10">
        <f t="shared" si="214"/>
        <v>-215</v>
      </c>
      <c r="K257" s="10">
        <f t="shared" si="218"/>
        <v>93.953252032520325</v>
      </c>
      <c r="L257" s="10">
        <f t="shared" si="215"/>
        <v>-119</v>
      </c>
      <c r="M257" s="30">
        <v>1968</v>
      </c>
      <c r="N257" s="30"/>
      <c r="O257" s="10">
        <f t="shared" si="222"/>
        <v>0</v>
      </c>
      <c r="P257" s="10">
        <f t="shared" si="223"/>
        <v>-2064</v>
      </c>
      <c r="Q257" s="10">
        <f t="shared" si="209"/>
        <v>0</v>
      </c>
      <c r="R257" s="10">
        <f t="shared" si="210"/>
        <v>-1968</v>
      </c>
    </row>
    <row r="258" spans="1:18" ht="65.25" customHeight="1" x14ac:dyDescent="0.25">
      <c r="A258" s="25" t="s">
        <v>20</v>
      </c>
      <c r="B258" s="39" t="s">
        <v>19</v>
      </c>
      <c r="C258" s="43">
        <v>58907</v>
      </c>
      <c r="D258" s="43">
        <v>91214</v>
      </c>
      <c r="E258" s="43">
        <v>85179.947119999997</v>
      </c>
      <c r="F258" s="86">
        <v>54080.599000000002</v>
      </c>
      <c r="G258" s="13">
        <f t="shared" si="211"/>
        <v>144.60072167993616</v>
      </c>
      <c r="H258" s="13">
        <f t="shared" si="212"/>
        <v>26272.947119999997</v>
      </c>
      <c r="I258" s="13">
        <f t="shared" si="213"/>
        <v>93.384729449426615</v>
      </c>
      <c r="J258" s="13">
        <f t="shared" si="214"/>
        <v>-6034.0528800000029</v>
      </c>
      <c r="K258" s="13">
        <f t="shared" si="218"/>
        <v>157.5055541082302</v>
      </c>
      <c r="L258" s="13">
        <f t="shared" si="215"/>
        <v>31099.348119999995</v>
      </c>
      <c r="M258" s="43">
        <v>54080.599000000002</v>
      </c>
      <c r="N258" s="43"/>
      <c r="O258" s="13">
        <f t="shared" si="222"/>
        <v>0</v>
      </c>
      <c r="P258" s="13">
        <f t="shared" si="223"/>
        <v>-91214</v>
      </c>
      <c r="Q258" s="13">
        <f t="shared" si="209"/>
        <v>0</v>
      </c>
      <c r="R258" s="13">
        <f t="shared" si="210"/>
        <v>-54080.599000000002</v>
      </c>
    </row>
    <row r="259" spans="1:18" ht="63" customHeight="1" x14ac:dyDescent="0.25">
      <c r="A259" s="25" t="s">
        <v>18</v>
      </c>
      <c r="B259" s="39" t="s">
        <v>17</v>
      </c>
      <c r="C259" s="43">
        <v>4.2</v>
      </c>
      <c r="D259" s="43">
        <v>5.0999999999999997E-2</v>
      </c>
      <c r="E259" s="43">
        <v>0</v>
      </c>
      <c r="F259" s="86">
        <v>614.1</v>
      </c>
      <c r="G259" s="13">
        <f t="shared" si="211"/>
        <v>0</v>
      </c>
      <c r="H259" s="13">
        <f t="shared" si="212"/>
        <v>-4.2</v>
      </c>
      <c r="I259" s="13">
        <f t="shared" si="213"/>
        <v>0</v>
      </c>
      <c r="J259" s="13">
        <f t="shared" si="214"/>
        <v>-5.0999999999999997E-2</v>
      </c>
      <c r="K259" s="13">
        <f t="shared" si="218"/>
        <v>0</v>
      </c>
      <c r="L259" s="13">
        <f t="shared" si="215"/>
        <v>-614.1</v>
      </c>
      <c r="M259" s="43">
        <v>614.1</v>
      </c>
      <c r="N259" s="43"/>
      <c r="O259" s="13">
        <f t="shared" si="222"/>
        <v>0</v>
      </c>
      <c r="P259" s="13">
        <f t="shared" si="223"/>
        <v>-5.0999999999999997E-2</v>
      </c>
      <c r="Q259" s="13">
        <f t="shared" si="209"/>
        <v>0</v>
      </c>
      <c r="R259" s="13">
        <f t="shared" si="210"/>
        <v>-614.1</v>
      </c>
    </row>
    <row r="260" spans="1:18" ht="93" customHeight="1" x14ac:dyDescent="0.25">
      <c r="A260" s="25" t="s">
        <v>451</v>
      </c>
      <c r="B260" s="39" t="s">
        <v>450</v>
      </c>
      <c r="C260" s="73"/>
      <c r="D260" s="73">
        <v>6700</v>
      </c>
      <c r="E260" s="73">
        <v>4942.6559999999999</v>
      </c>
      <c r="F260" s="92"/>
      <c r="G260" s="74"/>
      <c r="H260" s="74"/>
      <c r="I260" s="13">
        <f t="shared" ref="I260" si="235">E260/D260*100</f>
        <v>73.770985074626864</v>
      </c>
      <c r="J260" s="13">
        <f t="shared" ref="J260" si="236">E260-D260</f>
        <v>-1757.3440000000001</v>
      </c>
      <c r="K260" s="13"/>
      <c r="L260" s="13">
        <f t="shared" ref="L260" si="237">E260-F260</f>
        <v>4942.6559999999999</v>
      </c>
      <c r="M260" s="73"/>
      <c r="N260" s="73"/>
      <c r="O260" s="13">
        <f t="shared" ref="O260" si="238">N260/D260*100</f>
        <v>0</v>
      </c>
      <c r="P260" s="13">
        <f t="shared" ref="P260" si="239">N260-D260</f>
        <v>-6700</v>
      </c>
      <c r="Q260" s="13" t="e">
        <f t="shared" ref="Q260" si="240">N260/M260*100</f>
        <v>#DIV/0!</v>
      </c>
      <c r="R260" s="13">
        <f t="shared" ref="R260" si="241">N260-M260</f>
        <v>0</v>
      </c>
    </row>
    <row r="261" spans="1:18" ht="66.75" hidden="1" customHeight="1" x14ac:dyDescent="0.25">
      <c r="A261" s="51" t="s">
        <v>326</v>
      </c>
      <c r="B261" s="39" t="s">
        <v>325</v>
      </c>
      <c r="C261" s="43">
        <v>0</v>
      </c>
      <c r="D261" s="43">
        <v>0</v>
      </c>
      <c r="E261" s="43">
        <v>0</v>
      </c>
      <c r="F261" s="86"/>
      <c r="G261" s="13" t="e">
        <f t="shared" si="211"/>
        <v>#DIV/0!</v>
      </c>
      <c r="H261" s="13">
        <f t="shared" si="212"/>
        <v>0</v>
      </c>
      <c r="I261" s="13" t="e">
        <f t="shared" si="213"/>
        <v>#DIV/0!</v>
      </c>
      <c r="J261" s="13">
        <f t="shared" si="214"/>
        <v>0</v>
      </c>
      <c r="K261" s="13" t="e">
        <f t="shared" si="218"/>
        <v>#DIV/0!</v>
      </c>
      <c r="L261" s="13">
        <f t="shared" si="215"/>
        <v>0</v>
      </c>
      <c r="M261" s="43"/>
      <c r="N261" s="43">
        <f t="shared" ref="N261" si="242">D261</f>
        <v>0</v>
      </c>
      <c r="O261" s="13" t="e">
        <f t="shared" si="222"/>
        <v>#DIV/0!</v>
      </c>
      <c r="P261" s="13">
        <f t="shared" si="223"/>
        <v>0</v>
      </c>
      <c r="Q261" s="13" t="e">
        <f t="shared" si="209"/>
        <v>#DIV/0!</v>
      </c>
      <c r="R261" s="13">
        <f t="shared" si="210"/>
        <v>0</v>
      </c>
    </row>
    <row r="262" spans="1:18" ht="61.5" customHeight="1" x14ac:dyDescent="0.25">
      <c r="A262" s="51" t="s">
        <v>351</v>
      </c>
      <c r="B262" s="39" t="s">
        <v>352</v>
      </c>
      <c r="C262" s="43"/>
      <c r="D262" s="43">
        <v>4673.3</v>
      </c>
      <c r="E262" s="43">
        <v>4673.3</v>
      </c>
      <c r="F262" s="86"/>
      <c r="G262" s="13" t="e">
        <f t="shared" si="211"/>
        <v>#DIV/0!</v>
      </c>
      <c r="H262" s="13">
        <f t="shared" si="212"/>
        <v>4673.3</v>
      </c>
      <c r="I262" s="13">
        <f t="shared" si="213"/>
        <v>100</v>
      </c>
      <c r="J262" s="13">
        <f t="shared" si="214"/>
        <v>0</v>
      </c>
      <c r="K262" s="13"/>
      <c r="L262" s="13">
        <f t="shared" si="215"/>
        <v>4673.3</v>
      </c>
      <c r="M262" s="43"/>
      <c r="N262" s="43"/>
      <c r="O262" s="13">
        <f t="shared" si="222"/>
        <v>0</v>
      </c>
      <c r="P262" s="13">
        <f t="shared" si="223"/>
        <v>-4673.3</v>
      </c>
      <c r="Q262" s="13" t="e">
        <f t="shared" si="209"/>
        <v>#DIV/0!</v>
      </c>
      <c r="R262" s="13">
        <f t="shared" si="210"/>
        <v>0</v>
      </c>
    </row>
    <row r="263" spans="1:18" ht="59.25" customHeight="1" x14ac:dyDescent="0.25">
      <c r="A263" s="25" t="s">
        <v>16</v>
      </c>
      <c r="B263" s="39" t="s">
        <v>15</v>
      </c>
      <c r="C263" s="43">
        <v>44692</v>
      </c>
      <c r="D263" s="43">
        <v>45388</v>
      </c>
      <c r="E263" s="43">
        <v>45388</v>
      </c>
      <c r="F263" s="86">
        <v>45803.798690000003</v>
      </c>
      <c r="G263" s="13">
        <f t="shared" si="211"/>
        <v>101.55732569587398</v>
      </c>
      <c r="H263" s="13">
        <f t="shared" si="212"/>
        <v>696</v>
      </c>
      <c r="I263" s="13">
        <f t="shared" si="213"/>
        <v>100</v>
      </c>
      <c r="J263" s="13">
        <f t="shared" si="214"/>
        <v>0</v>
      </c>
      <c r="K263" s="13">
        <f>E263/F263*100</f>
        <v>99.09221789045462</v>
      </c>
      <c r="L263" s="13">
        <f t="shared" si="215"/>
        <v>-415.79869000000326</v>
      </c>
      <c r="M263" s="43">
        <v>45803.798690000003</v>
      </c>
      <c r="N263" s="43"/>
      <c r="O263" s="13">
        <f t="shared" si="222"/>
        <v>0</v>
      </c>
      <c r="P263" s="13">
        <f t="shared" si="223"/>
        <v>-45388</v>
      </c>
      <c r="Q263" s="13">
        <f t="shared" si="209"/>
        <v>0</v>
      </c>
      <c r="R263" s="13">
        <f t="shared" si="210"/>
        <v>-45803.798690000003</v>
      </c>
    </row>
    <row r="264" spans="1:18" ht="28.5" customHeight="1" x14ac:dyDescent="0.25">
      <c r="A264" s="25" t="s">
        <v>14</v>
      </c>
      <c r="B264" s="39" t="s">
        <v>13</v>
      </c>
      <c r="C264" s="43">
        <f t="shared" ref="C264" si="243">SUM(C265:C266)</f>
        <v>1914014.3</v>
      </c>
      <c r="D264" s="43">
        <f t="shared" ref="D264:F264" si="244">SUM(D265:D266)</f>
        <v>1916671</v>
      </c>
      <c r="E264" s="43">
        <f t="shared" si="244"/>
        <v>1927301.1387</v>
      </c>
      <c r="F264" s="86">
        <f t="shared" si="244"/>
        <v>1802069.1968700001</v>
      </c>
      <c r="G264" s="13">
        <f t="shared" si="211"/>
        <v>100.69418701312733</v>
      </c>
      <c r="H264" s="13">
        <f t="shared" si="212"/>
        <v>13286.838699999964</v>
      </c>
      <c r="I264" s="13">
        <f t="shared" si="213"/>
        <v>100.55461467826248</v>
      </c>
      <c r="J264" s="13">
        <f t="shared" si="214"/>
        <v>10630.13870000001</v>
      </c>
      <c r="K264" s="13">
        <f t="shared" si="218"/>
        <v>106.94934145966839</v>
      </c>
      <c r="L264" s="13">
        <f t="shared" si="215"/>
        <v>125231.94182999991</v>
      </c>
      <c r="M264" s="43">
        <f t="shared" ref="M264" si="245">SUM(M265:M266)</f>
        <v>1802069.1968700001</v>
      </c>
      <c r="N264" s="43">
        <f t="shared" ref="N264" si="246">SUM(N265:N266)</f>
        <v>0</v>
      </c>
      <c r="O264" s="13">
        <f t="shared" si="222"/>
        <v>0</v>
      </c>
      <c r="P264" s="13">
        <f t="shared" si="223"/>
        <v>-1916671</v>
      </c>
      <c r="Q264" s="13">
        <f t="shared" si="209"/>
        <v>0</v>
      </c>
      <c r="R264" s="13">
        <f t="shared" si="210"/>
        <v>-1802069.1968700001</v>
      </c>
    </row>
    <row r="265" spans="1:18" s="5" customFormat="1" ht="196.5" customHeight="1" x14ac:dyDescent="0.25">
      <c r="A265" s="38"/>
      <c r="B265" s="48" t="s">
        <v>329</v>
      </c>
      <c r="C265" s="46">
        <v>1905149.3</v>
      </c>
      <c r="D265" s="46">
        <v>1907806</v>
      </c>
      <c r="E265" s="46">
        <v>1918013.1387</v>
      </c>
      <c r="F265" s="87">
        <v>1795324.1968700001</v>
      </c>
      <c r="G265" s="14">
        <f t="shared" si="211"/>
        <v>100.67521420499695</v>
      </c>
      <c r="H265" s="14">
        <f t="shared" si="212"/>
        <v>12863.838699999964</v>
      </c>
      <c r="I265" s="14">
        <f t="shared" si="213"/>
        <v>100.5350197399526</v>
      </c>
      <c r="J265" s="14">
        <f t="shared" si="214"/>
        <v>10207.13870000001</v>
      </c>
      <c r="K265" s="14">
        <f t="shared" si="218"/>
        <v>106.83380428136033</v>
      </c>
      <c r="L265" s="14">
        <f t="shared" si="215"/>
        <v>122688.94182999991</v>
      </c>
      <c r="M265" s="46">
        <v>1795324.1968700001</v>
      </c>
      <c r="N265" s="46"/>
      <c r="O265" s="14">
        <f t="shared" si="222"/>
        <v>0</v>
      </c>
      <c r="P265" s="14">
        <f t="shared" si="223"/>
        <v>-1907806</v>
      </c>
      <c r="Q265" s="14">
        <f t="shared" si="209"/>
        <v>0</v>
      </c>
      <c r="R265" s="14">
        <f t="shared" si="210"/>
        <v>-1795324.1968700001</v>
      </c>
    </row>
    <row r="266" spans="1:18" s="5" customFormat="1" ht="240.75" customHeight="1" x14ac:dyDescent="0.25">
      <c r="A266" s="38"/>
      <c r="B266" s="48" t="s">
        <v>330</v>
      </c>
      <c r="C266" s="46">
        <v>8865</v>
      </c>
      <c r="D266" s="46">
        <v>8865</v>
      </c>
      <c r="E266" s="46">
        <v>9288</v>
      </c>
      <c r="F266" s="87">
        <v>6745</v>
      </c>
      <c r="G266" s="14">
        <f t="shared" si="211"/>
        <v>104.7715736040609</v>
      </c>
      <c r="H266" s="14">
        <f t="shared" si="212"/>
        <v>423</v>
      </c>
      <c r="I266" s="14">
        <f t="shared" si="213"/>
        <v>104.7715736040609</v>
      </c>
      <c r="J266" s="14">
        <f t="shared" si="214"/>
        <v>423</v>
      </c>
      <c r="K266" s="14">
        <f t="shared" si="218"/>
        <v>137.7020014825797</v>
      </c>
      <c r="L266" s="14">
        <f t="shared" si="215"/>
        <v>2543</v>
      </c>
      <c r="M266" s="46">
        <v>6745</v>
      </c>
      <c r="N266" s="46"/>
      <c r="O266" s="14">
        <f t="shared" si="222"/>
        <v>0</v>
      </c>
      <c r="P266" s="14">
        <f t="shared" si="223"/>
        <v>-8865</v>
      </c>
      <c r="Q266" s="14">
        <f t="shared" si="209"/>
        <v>0</v>
      </c>
      <c r="R266" s="14">
        <f t="shared" si="210"/>
        <v>-6745</v>
      </c>
    </row>
    <row r="267" spans="1:18" s="3" customFormat="1" ht="27" customHeight="1" x14ac:dyDescent="0.25">
      <c r="A267" s="23" t="s">
        <v>12</v>
      </c>
      <c r="B267" s="24" t="s">
        <v>11</v>
      </c>
      <c r="C267" s="22">
        <f>C269+C272</f>
        <v>567308</v>
      </c>
      <c r="D267" s="22">
        <f>D268+D269+D272</f>
        <v>346540.66674999997</v>
      </c>
      <c r="E267" s="22">
        <f>E268+E269+E272</f>
        <v>226590.21661</v>
      </c>
      <c r="F267" s="79">
        <f>F268+F269+F272</f>
        <v>401433.27161</v>
      </c>
      <c r="G267" s="6">
        <f t="shared" si="211"/>
        <v>39.94130465461442</v>
      </c>
      <c r="H267" s="6">
        <f t="shared" si="212"/>
        <v>-340717.78339</v>
      </c>
      <c r="I267" s="6">
        <f t="shared" si="213"/>
        <v>65.38632788326278</v>
      </c>
      <c r="J267" s="6">
        <f t="shared" si="214"/>
        <v>-119950.45013999997</v>
      </c>
      <c r="K267" s="6">
        <f t="shared" si="218"/>
        <v>56.445300535561159</v>
      </c>
      <c r="L267" s="6">
        <f t="shared" si="215"/>
        <v>-174843.05499999999</v>
      </c>
      <c r="M267" s="22">
        <f>M268+M269+M272</f>
        <v>401433.27161</v>
      </c>
      <c r="N267" s="22">
        <f>N268+N269+N272</f>
        <v>0</v>
      </c>
      <c r="O267" s="6">
        <f t="shared" si="222"/>
        <v>0</v>
      </c>
      <c r="P267" s="6">
        <f t="shared" si="223"/>
        <v>-346540.66674999997</v>
      </c>
      <c r="Q267" s="6">
        <f t="shared" si="209"/>
        <v>0</v>
      </c>
      <c r="R267" s="6">
        <f t="shared" si="210"/>
        <v>-401433.27161</v>
      </c>
    </row>
    <row r="268" spans="1:18" ht="78.75" hidden="1" customHeight="1" x14ac:dyDescent="0.25">
      <c r="A268" s="104" t="s">
        <v>393</v>
      </c>
      <c r="B268" s="105" t="s">
        <v>394</v>
      </c>
      <c r="C268" s="27"/>
      <c r="D268" s="27"/>
      <c r="E268" s="27"/>
      <c r="F268" s="80">
        <v>1477</v>
      </c>
      <c r="G268" s="9"/>
      <c r="H268" s="9"/>
      <c r="I268" s="9"/>
      <c r="J268" s="9"/>
      <c r="K268" s="9"/>
      <c r="L268" s="9"/>
      <c r="M268" s="27">
        <v>1477</v>
      </c>
      <c r="N268" s="27"/>
      <c r="O268" s="9"/>
      <c r="P268" s="9"/>
      <c r="Q268" s="9"/>
      <c r="R268" s="9"/>
    </row>
    <row r="269" spans="1:18" ht="39.75" customHeight="1" x14ac:dyDescent="0.25">
      <c r="A269" s="25" t="s">
        <v>286</v>
      </c>
      <c r="B269" s="39" t="s">
        <v>287</v>
      </c>
      <c r="C269" s="27">
        <f>SUM(C270:C271)</f>
        <v>0</v>
      </c>
      <c r="D269" s="27">
        <f t="shared" ref="D269:E269" si="247">SUM(D270:D271)</f>
        <v>466.66674999999998</v>
      </c>
      <c r="E269" s="27">
        <f t="shared" si="247"/>
        <v>466.66674999999998</v>
      </c>
      <c r="F269" s="80">
        <v>200.07</v>
      </c>
      <c r="G269" s="9" t="e">
        <f t="shared" si="211"/>
        <v>#DIV/0!</v>
      </c>
      <c r="H269" s="9">
        <f t="shared" si="212"/>
        <v>466.66674999999998</v>
      </c>
      <c r="I269" s="9">
        <f t="shared" si="213"/>
        <v>100</v>
      </c>
      <c r="J269" s="9">
        <f t="shared" si="214"/>
        <v>0</v>
      </c>
      <c r="K269" s="9">
        <f t="shared" si="218"/>
        <v>233.25173689208776</v>
      </c>
      <c r="L269" s="9">
        <f t="shared" si="215"/>
        <v>266.59674999999999</v>
      </c>
      <c r="M269" s="27">
        <v>200.07</v>
      </c>
      <c r="N269" s="27"/>
      <c r="O269" s="9">
        <f t="shared" ref="O269:O277" si="248">N269/D269*100</f>
        <v>0</v>
      </c>
      <c r="P269" s="9">
        <f t="shared" ref="P269:P277" si="249">N269-D269</f>
        <v>-466.66674999999998</v>
      </c>
      <c r="Q269" s="9">
        <f t="shared" si="209"/>
        <v>0</v>
      </c>
      <c r="R269" s="9">
        <f t="shared" si="210"/>
        <v>-200.07</v>
      </c>
    </row>
    <row r="270" spans="1:18" s="4" customFormat="1" ht="35.25" hidden="1" customHeight="1" x14ac:dyDescent="0.25">
      <c r="A270" s="38"/>
      <c r="B270" s="53" t="s">
        <v>446</v>
      </c>
      <c r="C270" s="30"/>
      <c r="D270" s="30">
        <v>333.33337999999998</v>
      </c>
      <c r="E270" s="30">
        <v>333.33337999999998</v>
      </c>
      <c r="F270" s="81"/>
      <c r="G270" s="10"/>
      <c r="H270" s="10"/>
      <c r="I270" s="10"/>
      <c r="J270" s="10"/>
      <c r="K270" s="10"/>
      <c r="L270" s="10"/>
      <c r="M270" s="30"/>
      <c r="N270" s="30"/>
      <c r="O270" s="10"/>
      <c r="P270" s="10"/>
      <c r="Q270" s="10"/>
      <c r="R270" s="10"/>
    </row>
    <row r="271" spans="1:18" s="4" customFormat="1" ht="35.25" hidden="1" customHeight="1" x14ac:dyDescent="0.25">
      <c r="A271" s="38"/>
      <c r="B271" s="53" t="s">
        <v>447</v>
      </c>
      <c r="C271" s="30"/>
      <c r="D271" s="30">
        <v>133.33337</v>
      </c>
      <c r="E271" s="30">
        <v>133.33337</v>
      </c>
      <c r="F271" s="81"/>
      <c r="G271" s="10"/>
      <c r="H271" s="10"/>
      <c r="I271" s="10"/>
      <c r="J271" s="10"/>
      <c r="K271" s="10"/>
      <c r="L271" s="10"/>
      <c r="M271" s="30"/>
      <c r="N271" s="30"/>
      <c r="O271" s="10"/>
      <c r="P271" s="10"/>
      <c r="Q271" s="10"/>
      <c r="R271" s="10"/>
    </row>
    <row r="272" spans="1:18" ht="33.75" customHeight="1" x14ac:dyDescent="0.25">
      <c r="A272" s="25" t="s">
        <v>10</v>
      </c>
      <c r="B272" s="39" t="s">
        <v>9</v>
      </c>
      <c r="C272" s="27">
        <f>SUM(C273:C288)</f>
        <v>567308</v>
      </c>
      <c r="D272" s="27">
        <f>SUM(D273:D288)</f>
        <v>346074</v>
      </c>
      <c r="E272" s="27">
        <f>SUM(E273:E288)</f>
        <v>226123.54986</v>
      </c>
      <c r="F272" s="80">
        <f>SUM(F273:F288)</f>
        <v>399756.20160999999</v>
      </c>
      <c r="G272" s="9">
        <f t="shared" si="211"/>
        <v>39.859044797535027</v>
      </c>
      <c r="H272" s="9">
        <f t="shared" si="212"/>
        <v>-341184.45013999997</v>
      </c>
      <c r="I272" s="9">
        <f t="shared" si="213"/>
        <v>65.339652750567794</v>
      </c>
      <c r="J272" s="9">
        <f t="shared" si="214"/>
        <v>-119950.45014</v>
      </c>
      <c r="K272" s="9">
        <f t="shared" si="218"/>
        <v>56.565363826576707</v>
      </c>
      <c r="L272" s="9">
        <f t="shared" si="215"/>
        <v>-173632.65174999999</v>
      </c>
      <c r="M272" s="27">
        <f>SUM(M273:M288)</f>
        <v>399756.20160999999</v>
      </c>
      <c r="N272" s="27">
        <f>SUM(N273:N288)</f>
        <v>0</v>
      </c>
      <c r="O272" s="9">
        <f t="shared" si="248"/>
        <v>0</v>
      </c>
      <c r="P272" s="9">
        <f t="shared" si="249"/>
        <v>-346074</v>
      </c>
      <c r="Q272" s="9">
        <f t="shared" si="209"/>
        <v>0</v>
      </c>
      <c r="R272" s="9">
        <f t="shared" si="210"/>
        <v>-399756.20160999999</v>
      </c>
    </row>
    <row r="273" spans="1:18" s="4" customFormat="1" ht="48.75" customHeight="1" x14ac:dyDescent="0.25">
      <c r="A273" s="38"/>
      <c r="B273" s="48" t="s">
        <v>332</v>
      </c>
      <c r="C273" s="30">
        <v>1000</v>
      </c>
      <c r="D273" s="30">
        <v>1000</v>
      </c>
      <c r="E273" s="30">
        <v>986.38414999999998</v>
      </c>
      <c r="F273" s="81">
        <v>1683.31872</v>
      </c>
      <c r="G273" s="10">
        <f t="shared" si="211"/>
        <v>98.638414999999995</v>
      </c>
      <c r="H273" s="10">
        <f t="shared" si="212"/>
        <v>-13.615850000000023</v>
      </c>
      <c r="I273" s="10">
        <f t="shared" si="213"/>
        <v>98.638414999999995</v>
      </c>
      <c r="J273" s="10">
        <f t="shared" si="214"/>
        <v>-13.615850000000023</v>
      </c>
      <c r="K273" s="10">
        <f t="shared" si="218"/>
        <v>58.597586914497093</v>
      </c>
      <c r="L273" s="10">
        <f t="shared" si="215"/>
        <v>-696.93457000000001</v>
      </c>
      <c r="M273" s="30">
        <v>1683.31872</v>
      </c>
      <c r="N273" s="30"/>
      <c r="O273" s="10">
        <f t="shared" si="248"/>
        <v>0</v>
      </c>
      <c r="P273" s="10">
        <f t="shared" si="249"/>
        <v>-1000</v>
      </c>
      <c r="Q273" s="10">
        <f t="shared" si="209"/>
        <v>0</v>
      </c>
      <c r="R273" s="10">
        <f t="shared" si="210"/>
        <v>-1683.31872</v>
      </c>
    </row>
    <row r="274" spans="1:18" s="4" customFormat="1" ht="35.25" customHeight="1" x14ac:dyDescent="0.25">
      <c r="A274" s="38"/>
      <c r="B274" s="53" t="s">
        <v>266</v>
      </c>
      <c r="C274" s="30">
        <v>7000</v>
      </c>
      <c r="D274" s="30">
        <v>6000</v>
      </c>
      <c r="E274" s="30">
        <v>6000</v>
      </c>
      <c r="F274" s="81">
        <v>24000</v>
      </c>
      <c r="G274" s="10">
        <f t="shared" si="211"/>
        <v>85.714285714285708</v>
      </c>
      <c r="H274" s="10">
        <f t="shared" si="212"/>
        <v>-1000</v>
      </c>
      <c r="I274" s="10">
        <f t="shared" si="213"/>
        <v>100</v>
      </c>
      <c r="J274" s="10">
        <f t="shared" si="214"/>
        <v>0</v>
      </c>
      <c r="K274" s="10">
        <f t="shared" si="218"/>
        <v>25</v>
      </c>
      <c r="L274" s="10">
        <f t="shared" si="215"/>
        <v>-18000</v>
      </c>
      <c r="M274" s="30">
        <v>24000</v>
      </c>
      <c r="N274" s="30"/>
      <c r="O274" s="10">
        <f t="shared" si="248"/>
        <v>0</v>
      </c>
      <c r="P274" s="10">
        <f t="shared" si="249"/>
        <v>-6000</v>
      </c>
      <c r="Q274" s="10">
        <f t="shared" si="209"/>
        <v>0</v>
      </c>
      <c r="R274" s="10">
        <f t="shared" si="210"/>
        <v>-24000</v>
      </c>
    </row>
    <row r="275" spans="1:18" s="4" customFormat="1" ht="60.75" customHeight="1" x14ac:dyDescent="0.25">
      <c r="A275" s="38"/>
      <c r="B275" s="53" t="s">
        <v>273</v>
      </c>
      <c r="C275" s="30">
        <v>559308</v>
      </c>
      <c r="D275" s="30">
        <v>314534</v>
      </c>
      <c r="E275" s="30">
        <v>188619.16571</v>
      </c>
      <c r="F275" s="81"/>
      <c r="G275" s="10">
        <f t="shared" si="211"/>
        <v>33.723666693485519</v>
      </c>
      <c r="H275" s="10">
        <f t="shared" si="212"/>
        <v>-370688.83429000003</v>
      </c>
      <c r="I275" s="10">
        <f t="shared" si="213"/>
        <v>59.967814516077752</v>
      </c>
      <c r="J275" s="10">
        <f t="shared" si="214"/>
        <v>-125914.83429</v>
      </c>
      <c r="K275" s="10"/>
      <c r="L275" s="10">
        <f t="shared" si="215"/>
        <v>188619.16571</v>
      </c>
      <c r="M275" s="30"/>
      <c r="N275" s="30"/>
      <c r="O275" s="10">
        <f t="shared" si="248"/>
        <v>0</v>
      </c>
      <c r="P275" s="10">
        <f t="shared" si="249"/>
        <v>-314534</v>
      </c>
      <c r="Q275" s="10" t="e">
        <f t="shared" si="209"/>
        <v>#DIV/0!</v>
      </c>
      <c r="R275" s="10">
        <f t="shared" si="210"/>
        <v>0</v>
      </c>
    </row>
    <row r="276" spans="1:18" s="4" customFormat="1" ht="98.25" hidden="1" customHeight="1" x14ac:dyDescent="0.25">
      <c r="A276" s="38"/>
      <c r="B276" s="53" t="s">
        <v>371</v>
      </c>
      <c r="C276" s="30"/>
      <c r="D276" s="30"/>
      <c r="E276" s="30"/>
      <c r="F276" s="81"/>
      <c r="G276" s="10" t="e">
        <f t="shared" si="211"/>
        <v>#DIV/0!</v>
      </c>
      <c r="H276" s="10">
        <f t="shared" si="212"/>
        <v>0</v>
      </c>
      <c r="I276" s="10" t="e">
        <f t="shared" si="213"/>
        <v>#DIV/0!</v>
      </c>
      <c r="J276" s="10">
        <f t="shared" si="214"/>
        <v>0</v>
      </c>
      <c r="K276" s="10" t="e">
        <f t="shared" si="218"/>
        <v>#DIV/0!</v>
      </c>
      <c r="L276" s="10">
        <f t="shared" si="215"/>
        <v>0</v>
      </c>
      <c r="M276" s="30"/>
      <c r="N276" s="30"/>
      <c r="O276" s="10" t="e">
        <f t="shared" si="248"/>
        <v>#DIV/0!</v>
      </c>
      <c r="P276" s="10">
        <f t="shared" si="249"/>
        <v>0</v>
      </c>
      <c r="Q276" s="10" t="e">
        <f t="shared" si="209"/>
        <v>#DIV/0!</v>
      </c>
      <c r="R276" s="10">
        <f t="shared" si="210"/>
        <v>0</v>
      </c>
    </row>
    <row r="277" spans="1:18" s="4" customFormat="1" ht="81.75" customHeight="1" x14ac:dyDescent="0.25">
      <c r="A277" s="38"/>
      <c r="B277" s="53" t="s">
        <v>377</v>
      </c>
      <c r="C277" s="30"/>
      <c r="D277" s="30">
        <v>2500</v>
      </c>
      <c r="E277" s="30">
        <v>2500</v>
      </c>
      <c r="F277" s="81"/>
      <c r="G277" s="10" t="e">
        <f t="shared" si="211"/>
        <v>#DIV/0!</v>
      </c>
      <c r="H277" s="10">
        <f t="shared" si="212"/>
        <v>2500</v>
      </c>
      <c r="I277" s="10">
        <f t="shared" si="213"/>
        <v>100</v>
      </c>
      <c r="J277" s="10">
        <f t="shared" si="214"/>
        <v>0</v>
      </c>
      <c r="K277" s="10"/>
      <c r="L277" s="10">
        <f t="shared" si="215"/>
        <v>2500</v>
      </c>
      <c r="M277" s="30"/>
      <c r="N277" s="30"/>
      <c r="O277" s="10">
        <f t="shared" si="248"/>
        <v>0</v>
      </c>
      <c r="P277" s="10">
        <f t="shared" si="249"/>
        <v>-2500</v>
      </c>
      <c r="Q277" s="10" t="e">
        <f t="shared" si="209"/>
        <v>#DIV/0!</v>
      </c>
      <c r="R277" s="10">
        <f t="shared" si="210"/>
        <v>0</v>
      </c>
    </row>
    <row r="278" spans="1:18" s="4" customFormat="1" ht="48" customHeight="1" x14ac:dyDescent="0.25">
      <c r="A278" s="75"/>
      <c r="B278" s="103" t="s">
        <v>452</v>
      </c>
      <c r="C278" s="69"/>
      <c r="D278" s="69">
        <v>21710</v>
      </c>
      <c r="E278" s="69">
        <v>21710</v>
      </c>
      <c r="F278" s="82"/>
      <c r="G278" s="70"/>
      <c r="H278" s="70"/>
      <c r="I278" s="10">
        <f t="shared" ref="I278:I279" si="250">E278/D278*100</f>
        <v>100</v>
      </c>
      <c r="J278" s="10">
        <f t="shared" ref="J278:J280" si="251">E278-D278</f>
        <v>0</v>
      </c>
      <c r="K278" s="10"/>
      <c r="L278" s="10">
        <f t="shared" ref="L278:L280" si="252">E278-F278</f>
        <v>21710</v>
      </c>
      <c r="M278" s="69"/>
      <c r="N278" s="69"/>
      <c r="O278" s="70"/>
      <c r="P278" s="70"/>
      <c r="Q278" s="70"/>
      <c r="R278" s="70"/>
    </row>
    <row r="279" spans="1:18" s="4" customFormat="1" ht="46.5" customHeight="1" x14ac:dyDescent="0.25">
      <c r="A279" s="75"/>
      <c r="B279" s="103" t="s">
        <v>452</v>
      </c>
      <c r="C279" s="69"/>
      <c r="D279" s="69">
        <v>330</v>
      </c>
      <c r="E279" s="69">
        <v>532</v>
      </c>
      <c r="F279" s="82"/>
      <c r="G279" s="70"/>
      <c r="H279" s="70"/>
      <c r="I279" s="10">
        <f t="shared" si="250"/>
        <v>161.21212121212122</v>
      </c>
      <c r="J279" s="10">
        <f t="shared" si="251"/>
        <v>202</v>
      </c>
      <c r="K279" s="10"/>
      <c r="L279" s="10">
        <f t="shared" si="252"/>
        <v>532</v>
      </c>
      <c r="M279" s="69"/>
      <c r="N279" s="69"/>
      <c r="O279" s="70"/>
      <c r="P279" s="70"/>
      <c r="Q279" s="70"/>
      <c r="R279" s="70"/>
    </row>
    <row r="280" spans="1:18" s="4" customFormat="1" ht="63" customHeight="1" x14ac:dyDescent="0.25">
      <c r="A280" s="75"/>
      <c r="B280" s="103" t="s">
        <v>461</v>
      </c>
      <c r="C280" s="69"/>
      <c r="D280" s="69">
        <v>0</v>
      </c>
      <c r="E280" s="69">
        <v>5776</v>
      </c>
      <c r="F280" s="82"/>
      <c r="G280" s="70"/>
      <c r="H280" s="70"/>
      <c r="I280" s="109" t="s">
        <v>465</v>
      </c>
      <c r="J280" s="10">
        <f t="shared" si="251"/>
        <v>5776</v>
      </c>
      <c r="K280" s="10"/>
      <c r="L280" s="10">
        <f t="shared" si="252"/>
        <v>5776</v>
      </c>
      <c r="M280" s="69"/>
      <c r="N280" s="69"/>
      <c r="O280" s="70"/>
      <c r="P280" s="70"/>
      <c r="Q280" s="70"/>
      <c r="R280" s="70"/>
    </row>
    <row r="281" spans="1:18" s="4" customFormat="1" ht="33.75" hidden="1" customHeight="1" x14ac:dyDescent="0.25">
      <c r="A281" s="38"/>
      <c r="B281" s="53" t="s">
        <v>395</v>
      </c>
      <c r="C281" s="30"/>
      <c r="D281" s="30"/>
      <c r="E281" s="30"/>
      <c r="F281" s="81">
        <v>13704.26872</v>
      </c>
      <c r="G281" s="10"/>
      <c r="H281" s="10"/>
      <c r="I281" s="10"/>
      <c r="J281" s="10"/>
      <c r="K281" s="10"/>
      <c r="L281" s="10"/>
      <c r="M281" s="30">
        <v>13704.26872</v>
      </c>
      <c r="N281" s="30"/>
      <c r="O281" s="10"/>
      <c r="P281" s="10"/>
      <c r="Q281" s="10"/>
      <c r="R281" s="10"/>
    </row>
    <row r="282" spans="1:18" s="4" customFormat="1" ht="93" hidden="1" customHeight="1" x14ac:dyDescent="0.25">
      <c r="A282" s="38"/>
      <c r="B282" s="53" t="s">
        <v>371</v>
      </c>
      <c r="C282" s="30"/>
      <c r="D282" s="30"/>
      <c r="E282" s="30"/>
      <c r="F282" s="81">
        <v>2096</v>
      </c>
      <c r="G282" s="10"/>
      <c r="H282" s="10"/>
      <c r="I282" s="10"/>
      <c r="J282" s="10"/>
      <c r="K282" s="10"/>
      <c r="L282" s="10"/>
      <c r="M282" s="30">
        <v>2096</v>
      </c>
      <c r="N282" s="30"/>
      <c r="O282" s="10"/>
      <c r="P282" s="10"/>
      <c r="Q282" s="10"/>
      <c r="R282" s="10"/>
    </row>
    <row r="283" spans="1:18" s="4" customFormat="1" ht="63" hidden="1" customHeight="1" x14ac:dyDescent="0.25">
      <c r="A283" s="38"/>
      <c r="B283" s="53" t="s">
        <v>396</v>
      </c>
      <c r="C283" s="30"/>
      <c r="D283" s="30"/>
      <c r="E283" s="30"/>
      <c r="F283" s="81">
        <v>2490.91</v>
      </c>
      <c r="G283" s="10"/>
      <c r="H283" s="10"/>
      <c r="I283" s="10"/>
      <c r="J283" s="10"/>
      <c r="K283" s="10"/>
      <c r="L283" s="10"/>
      <c r="M283" s="30">
        <v>2490.91</v>
      </c>
      <c r="N283" s="30"/>
      <c r="O283" s="10"/>
      <c r="P283" s="10"/>
      <c r="Q283" s="10"/>
      <c r="R283" s="10"/>
    </row>
    <row r="284" spans="1:18" s="4" customFormat="1" ht="61.5" hidden="1" customHeight="1" x14ac:dyDescent="0.25">
      <c r="A284" s="38"/>
      <c r="B284" s="53" t="s">
        <v>397</v>
      </c>
      <c r="C284" s="30"/>
      <c r="D284" s="30"/>
      <c r="E284" s="30"/>
      <c r="F284" s="81">
        <v>278</v>
      </c>
      <c r="G284" s="10"/>
      <c r="H284" s="10"/>
      <c r="I284" s="10"/>
      <c r="J284" s="10"/>
      <c r="K284" s="10"/>
      <c r="L284" s="10"/>
      <c r="M284" s="30">
        <v>278</v>
      </c>
      <c r="N284" s="30"/>
      <c r="O284" s="10"/>
      <c r="P284" s="10"/>
      <c r="Q284" s="10"/>
      <c r="R284" s="10"/>
    </row>
    <row r="285" spans="1:18" s="4" customFormat="1" ht="77.25" hidden="1" customHeight="1" x14ac:dyDescent="0.25">
      <c r="A285" s="38"/>
      <c r="B285" s="53" t="s">
        <v>377</v>
      </c>
      <c r="C285" s="30"/>
      <c r="D285" s="30"/>
      <c r="E285" s="30"/>
      <c r="F285" s="81">
        <v>373</v>
      </c>
      <c r="G285" s="10"/>
      <c r="H285" s="10"/>
      <c r="I285" s="10"/>
      <c r="J285" s="10"/>
      <c r="K285" s="10"/>
      <c r="L285" s="10"/>
      <c r="M285" s="30">
        <v>373</v>
      </c>
      <c r="N285" s="30"/>
      <c r="O285" s="10"/>
      <c r="P285" s="10"/>
      <c r="Q285" s="10"/>
      <c r="R285" s="10"/>
    </row>
    <row r="286" spans="1:18" s="4" customFormat="1" ht="91.5" hidden="1" customHeight="1" x14ac:dyDescent="0.25">
      <c r="A286" s="38"/>
      <c r="B286" s="53" t="s">
        <v>398</v>
      </c>
      <c r="C286" s="30"/>
      <c r="D286" s="30"/>
      <c r="E286" s="30"/>
      <c r="F286" s="81">
        <v>7.7041700000000004</v>
      </c>
      <c r="G286" s="10"/>
      <c r="H286" s="10"/>
      <c r="I286" s="10"/>
      <c r="J286" s="10"/>
      <c r="K286" s="10"/>
      <c r="L286" s="10"/>
      <c r="M286" s="30">
        <v>7.7041700000000004</v>
      </c>
      <c r="N286" s="30"/>
      <c r="O286" s="10"/>
      <c r="P286" s="10"/>
      <c r="Q286" s="10"/>
      <c r="R286" s="10"/>
    </row>
    <row r="287" spans="1:18" s="4" customFormat="1" ht="64.5" hidden="1" customHeight="1" x14ac:dyDescent="0.25">
      <c r="A287" s="38"/>
      <c r="B287" s="53" t="s">
        <v>399</v>
      </c>
      <c r="C287" s="30"/>
      <c r="D287" s="30"/>
      <c r="E287" s="30"/>
      <c r="F287" s="81">
        <v>2100</v>
      </c>
      <c r="G287" s="10"/>
      <c r="H287" s="10"/>
      <c r="I287" s="10"/>
      <c r="J287" s="10"/>
      <c r="K287" s="10"/>
      <c r="L287" s="10"/>
      <c r="M287" s="30">
        <v>2100</v>
      </c>
      <c r="N287" s="30"/>
      <c r="O287" s="10"/>
      <c r="P287" s="10"/>
      <c r="Q287" s="10"/>
      <c r="R287" s="10"/>
    </row>
    <row r="288" spans="1:18" s="4" customFormat="1" ht="213.75" hidden="1" customHeight="1" x14ac:dyDescent="0.25">
      <c r="A288" s="38"/>
      <c r="B288" s="53" t="s">
        <v>400</v>
      </c>
      <c r="C288" s="30"/>
      <c r="D288" s="30"/>
      <c r="E288" s="30"/>
      <c r="F288" s="81">
        <v>353023</v>
      </c>
      <c r="G288" s="10" t="e">
        <f t="shared" si="211"/>
        <v>#DIV/0!</v>
      </c>
      <c r="H288" s="10">
        <f t="shared" si="212"/>
        <v>0</v>
      </c>
      <c r="I288" s="10"/>
      <c r="J288" s="10"/>
      <c r="K288" s="10"/>
      <c r="L288" s="10"/>
      <c r="M288" s="30">
        <v>353023</v>
      </c>
      <c r="N288" s="30"/>
      <c r="O288" s="10" t="e">
        <f>N288/D288*100</f>
        <v>#DIV/0!</v>
      </c>
      <c r="P288" s="10">
        <f>N288-D288</f>
        <v>0</v>
      </c>
      <c r="Q288" s="10">
        <f t="shared" si="209"/>
        <v>0</v>
      </c>
      <c r="R288" s="10">
        <f t="shared" si="210"/>
        <v>-353023</v>
      </c>
    </row>
    <row r="289" spans="1:18" s="4" customFormat="1" ht="38.25" hidden="1" customHeight="1" x14ac:dyDescent="0.25">
      <c r="A289" s="38"/>
      <c r="B289" s="106"/>
      <c r="C289" s="30"/>
      <c r="D289" s="30"/>
      <c r="E289" s="30"/>
      <c r="F289" s="81"/>
      <c r="G289" s="10"/>
      <c r="H289" s="10"/>
      <c r="I289" s="10"/>
      <c r="J289" s="10"/>
      <c r="K289" s="10"/>
      <c r="L289" s="10"/>
      <c r="M289" s="30"/>
      <c r="N289" s="30"/>
      <c r="O289" s="10"/>
      <c r="P289" s="10"/>
      <c r="Q289" s="10"/>
      <c r="R289" s="10"/>
    </row>
    <row r="290" spans="1:18" s="3" customFormat="1" ht="38.25" customHeight="1" x14ac:dyDescent="0.25">
      <c r="A290" s="61" t="s">
        <v>288</v>
      </c>
      <c r="B290" s="62" t="s">
        <v>401</v>
      </c>
      <c r="C290" s="22"/>
      <c r="D290" s="22">
        <v>0</v>
      </c>
      <c r="E290" s="22">
        <v>65.808260000000004</v>
      </c>
      <c r="F290" s="79">
        <v>289.35111999999998</v>
      </c>
      <c r="G290" s="6"/>
      <c r="H290" s="6"/>
      <c r="I290" s="6" t="s">
        <v>465</v>
      </c>
      <c r="J290" s="6">
        <f>E290-D290</f>
        <v>65.808260000000004</v>
      </c>
      <c r="K290" s="6">
        <f t="shared" ref="K290:K294" si="253">E290/F290*100</f>
        <v>22.743392180406978</v>
      </c>
      <c r="L290" s="6">
        <f t="shared" ref="L290:L294" si="254">E290-F290</f>
        <v>-223.54285999999996</v>
      </c>
      <c r="M290" s="22">
        <v>289.35111999999998</v>
      </c>
      <c r="N290" s="22"/>
      <c r="O290" s="6"/>
      <c r="P290" s="6"/>
      <c r="Q290" s="6"/>
      <c r="R290" s="6"/>
    </row>
    <row r="291" spans="1:18" s="3" customFormat="1" ht="34.5" hidden="1" customHeight="1" x14ac:dyDescent="0.25">
      <c r="A291" s="61" t="s">
        <v>8</v>
      </c>
      <c r="B291" s="62" t="s">
        <v>7</v>
      </c>
      <c r="C291" s="22"/>
      <c r="D291" s="22"/>
      <c r="E291" s="22">
        <v>0</v>
      </c>
      <c r="F291" s="79">
        <v>0</v>
      </c>
      <c r="G291" s="6" t="e">
        <f t="shared" si="211"/>
        <v>#DIV/0!</v>
      </c>
      <c r="H291" s="6">
        <f t="shared" si="212"/>
        <v>0</v>
      </c>
      <c r="I291" s="6" t="e">
        <f t="shared" si="213"/>
        <v>#DIV/0!</v>
      </c>
      <c r="J291" s="6">
        <f t="shared" ref="J291:J294" si="255">E291-D291</f>
        <v>0</v>
      </c>
      <c r="K291" s="6" t="e">
        <f t="shared" si="253"/>
        <v>#DIV/0!</v>
      </c>
      <c r="L291" s="6">
        <f t="shared" si="254"/>
        <v>0</v>
      </c>
      <c r="M291" s="22">
        <v>0</v>
      </c>
      <c r="N291" s="22">
        <v>0</v>
      </c>
      <c r="O291" s="6" t="e">
        <f>N291/D291*100</f>
        <v>#DIV/0!</v>
      </c>
      <c r="P291" s="6">
        <f t="shared" ref="P291:P303" si="256">N291-D291</f>
        <v>0</v>
      </c>
      <c r="Q291" s="6" t="e">
        <f t="shared" si="209"/>
        <v>#DIV/0!</v>
      </c>
      <c r="R291" s="6">
        <f t="shared" si="210"/>
        <v>0</v>
      </c>
    </row>
    <row r="292" spans="1:18" s="3" customFormat="1" ht="21.75" hidden="1" customHeight="1" x14ac:dyDescent="0.25">
      <c r="A292" s="61" t="s">
        <v>6</v>
      </c>
      <c r="B292" s="62" t="s">
        <v>5</v>
      </c>
      <c r="C292" s="22"/>
      <c r="D292" s="22"/>
      <c r="E292" s="22">
        <v>0</v>
      </c>
      <c r="F292" s="79">
        <v>0</v>
      </c>
      <c r="G292" s="6" t="e">
        <f t="shared" si="211"/>
        <v>#DIV/0!</v>
      </c>
      <c r="H292" s="6">
        <f t="shared" si="212"/>
        <v>0</v>
      </c>
      <c r="I292" s="6" t="e">
        <f t="shared" si="213"/>
        <v>#DIV/0!</v>
      </c>
      <c r="J292" s="6">
        <f t="shared" si="255"/>
        <v>0</v>
      </c>
      <c r="K292" s="6" t="e">
        <f t="shared" si="253"/>
        <v>#DIV/0!</v>
      </c>
      <c r="L292" s="6">
        <f t="shared" si="254"/>
        <v>0</v>
      </c>
      <c r="M292" s="22">
        <v>0</v>
      </c>
      <c r="N292" s="22">
        <v>0</v>
      </c>
      <c r="O292" s="6" t="e">
        <f>N292/D292*100</f>
        <v>#DIV/0!</v>
      </c>
      <c r="P292" s="6">
        <f t="shared" si="256"/>
        <v>0</v>
      </c>
      <c r="Q292" s="6" t="e">
        <f t="shared" si="209"/>
        <v>#DIV/0!</v>
      </c>
      <c r="R292" s="6">
        <f t="shared" si="210"/>
        <v>0</v>
      </c>
    </row>
    <row r="293" spans="1:18" s="3" customFormat="1" ht="98.25" hidden="1" customHeight="1" x14ac:dyDescent="0.25">
      <c r="A293" s="63" t="s">
        <v>375</v>
      </c>
      <c r="B293" s="24" t="s">
        <v>374</v>
      </c>
      <c r="C293" s="22">
        <f>C294</f>
        <v>0</v>
      </c>
      <c r="D293" s="22">
        <f t="shared" ref="D293:F293" si="257">D294</f>
        <v>0</v>
      </c>
      <c r="E293" s="22">
        <f t="shared" si="257"/>
        <v>0</v>
      </c>
      <c r="F293" s="79">
        <f t="shared" si="257"/>
        <v>0</v>
      </c>
      <c r="G293" s="6"/>
      <c r="H293" s="6"/>
      <c r="I293" s="6"/>
      <c r="J293" s="6">
        <f t="shared" si="255"/>
        <v>0</v>
      </c>
      <c r="K293" s="6" t="e">
        <f t="shared" si="253"/>
        <v>#DIV/0!</v>
      </c>
      <c r="L293" s="6">
        <f t="shared" si="254"/>
        <v>0</v>
      </c>
      <c r="M293" s="22">
        <f t="shared" ref="M293" si="258">M294</f>
        <v>0</v>
      </c>
      <c r="N293" s="22">
        <f t="shared" ref="N293" si="259">N294</f>
        <v>0</v>
      </c>
      <c r="O293" s="6" t="e">
        <f>N293/D293*100</f>
        <v>#DIV/0!</v>
      </c>
      <c r="P293" s="6">
        <f t="shared" si="256"/>
        <v>0</v>
      </c>
      <c r="Q293" s="6" t="e">
        <f t="shared" si="209"/>
        <v>#DIV/0!</v>
      </c>
      <c r="R293" s="6">
        <f t="shared" si="210"/>
        <v>0</v>
      </c>
    </row>
    <row r="294" spans="1:18" ht="79.5" hidden="1" customHeight="1" x14ac:dyDescent="0.25">
      <c r="A294" s="41" t="s">
        <v>373</v>
      </c>
      <c r="B294" s="39" t="s">
        <v>372</v>
      </c>
      <c r="C294" s="27"/>
      <c r="D294" s="27"/>
      <c r="E294" s="27"/>
      <c r="F294" s="80"/>
      <c r="G294" s="9"/>
      <c r="H294" s="9"/>
      <c r="I294" s="9"/>
      <c r="J294" s="6">
        <f t="shared" si="255"/>
        <v>0</v>
      </c>
      <c r="K294" s="6" t="e">
        <f t="shared" si="253"/>
        <v>#DIV/0!</v>
      </c>
      <c r="L294" s="6">
        <f t="shared" si="254"/>
        <v>0</v>
      </c>
      <c r="M294" s="27"/>
      <c r="N294" s="27">
        <v>0</v>
      </c>
      <c r="O294" s="9" t="e">
        <f>N294/D294*100</f>
        <v>#DIV/0!</v>
      </c>
      <c r="P294" s="9">
        <f t="shared" si="256"/>
        <v>0</v>
      </c>
      <c r="Q294" s="9" t="e">
        <f t="shared" si="209"/>
        <v>#DIV/0!</v>
      </c>
      <c r="R294" s="9">
        <f t="shared" si="210"/>
        <v>0</v>
      </c>
    </row>
    <row r="295" spans="1:18" s="3" customFormat="1" ht="66" customHeight="1" x14ac:dyDescent="0.25">
      <c r="A295" s="23" t="s">
        <v>4</v>
      </c>
      <c r="B295" s="24" t="s">
        <v>3</v>
      </c>
      <c r="C295" s="22">
        <f>SUM(C296:C298)</f>
        <v>0</v>
      </c>
      <c r="D295" s="22">
        <f t="shared" ref="D295:F295" si="260">SUM(D296:D298)</f>
        <v>0</v>
      </c>
      <c r="E295" s="22">
        <f t="shared" si="260"/>
        <v>14487.832839999999</v>
      </c>
      <c r="F295" s="79">
        <f t="shared" si="260"/>
        <v>20063.819749999999</v>
      </c>
      <c r="G295" s="6" t="e">
        <f t="shared" si="211"/>
        <v>#DIV/0!</v>
      </c>
      <c r="H295" s="6">
        <f t="shared" si="212"/>
        <v>14487.832839999999</v>
      </c>
      <c r="I295" s="6" t="s">
        <v>465</v>
      </c>
      <c r="J295" s="6">
        <f t="shared" si="214"/>
        <v>14487.832839999999</v>
      </c>
      <c r="K295" s="6">
        <f t="shared" si="218"/>
        <v>72.208746990961174</v>
      </c>
      <c r="L295" s="6">
        <f t="shared" si="215"/>
        <v>-5575.9869099999996</v>
      </c>
      <c r="M295" s="22">
        <f t="shared" ref="M295" si="261">SUM(M296:M298)</f>
        <v>20063.819749999999</v>
      </c>
      <c r="N295" s="22"/>
      <c r="O295" s="6"/>
      <c r="P295" s="6">
        <f t="shared" si="256"/>
        <v>0</v>
      </c>
      <c r="Q295" s="6">
        <f t="shared" si="209"/>
        <v>0</v>
      </c>
      <c r="R295" s="6">
        <f t="shared" si="210"/>
        <v>-20063.819749999999</v>
      </c>
    </row>
    <row r="296" spans="1:18" ht="32.25" hidden="1" customHeight="1" x14ac:dyDescent="0.25">
      <c r="A296" s="25" t="s">
        <v>260</v>
      </c>
      <c r="B296" s="39" t="s">
        <v>258</v>
      </c>
      <c r="C296" s="27"/>
      <c r="D296" s="27"/>
      <c r="E296" s="27">
        <v>12204.93549</v>
      </c>
      <c r="F296" s="80">
        <v>16754.396199999999</v>
      </c>
      <c r="G296" s="9" t="e">
        <f t="shared" si="211"/>
        <v>#DIV/0!</v>
      </c>
      <c r="H296" s="9">
        <f t="shared" si="212"/>
        <v>12204.93549</v>
      </c>
      <c r="I296" s="9"/>
      <c r="J296" s="9">
        <f t="shared" si="214"/>
        <v>12204.93549</v>
      </c>
      <c r="K296" s="9">
        <f t="shared" si="218"/>
        <v>72.846167324131926</v>
      </c>
      <c r="L296" s="9">
        <f t="shared" si="215"/>
        <v>-4549.4607099999994</v>
      </c>
      <c r="M296" s="27">
        <v>16754.396199999999</v>
      </c>
      <c r="N296" s="27">
        <f>E296</f>
        <v>12204.93549</v>
      </c>
      <c r="O296" s="9" t="e">
        <f>N296/D296*100</f>
        <v>#DIV/0!</v>
      </c>
      <c r="P296" s="9">
        <f t="shared" si="256"/>
        <v>12204.93549</v>
      </c>
      <c r="Q296" s="9">
        <f t="shared" si="209"/>
        <v>72.846167324131926</v>
      </c>
      <c r="R296" s="9">
        <f t="shared" si="210"/>
        <v>-4549.4607099999994</v>
      </c>
    </row>
    <row r="297" spans="1:18" ht="32.25" hidden="1" customHeight="1" x14ac:dyDescent="0.25">
      <c r="A297" s="25" t="s">
        <v>261</v>
      </c>
      <c r="B297" s="39" t="s">
        <v>259</v>
      </c>
      <c r="C297" s="27"/>
      <c r="D297" s="27"/>
      <c r="E297" s="27">
        <v>918.57779000000005</v>
      </c>
      <c r="F297" s="80">
        <v>3309.42355</v>
      </c>
      <c r="G297" s="9" t="e">
        <f t="shared" ref="G297" si="262">E297/C297*100</f>
        <v>#DIV/0!</v>
      </c>
      <c r="H297" s="9">
        <f t="shared" ref="H297" si="263">E297-C297</f>
        <v>918.57779000000005</v>
      </c>
      <c r="I297" s="9"/>
      <c r="J297" s="9">
        <f t="shared" ref="J297" si="264">E297-D297</f>
        <v>918.57779000000005</v>
      </c>
      <c r="K297" s="9">
        <f t="shared" ref="K297" si="265">E297/F297*100</f>
        <v>27.756428759322755</v>
      </c>
      <c r="L297" s="9">
        <f t="shared" ref="L297" si="266">E297-F297</f>
        <v>-2390.8457600000002</v>
      </c>
      <c r="M297" s="27">
        <v>3309.42355</v>
      </c>
      <c r="N297" s="27">
        <f>E297</f>
        <v>918.57779000000005</v>
      </c>
      <c r="O297" s="9" t="e">
        <f>N297/D297*100</f>
        <v>#DIV/0!</v>
      </c>
      <c r="P297" s="9">
        <f t="shared" ref="P297" si="267">N297-D297</f>
        <v>918.57779000000005</v>
      </c>
      <c r="Q297" s="9">
        <f t="shared" ref="Q297" si="268">N297/M297*100</f>
        <v>27.756428759322755</v>
      </c>
      <c r="R297" s="9">
        <f t="shared" ref="R297" si="269">N297-M297</f>
        <v>-2390.8457600000002</v>
      </c>
    </row>
    <row r="298" spans="1:18" ht="32.25" hidden="1" customHeight="1" x14ac:dyDescent="0.25">
      <c r="A298" s="25" t="s">
        <v>453</v>
      </c>
      <c r="B298" s="39" t="s">
        <v>454</v>
      </c>
      <c r="C298" s="27"/>
      <c r="D298" s="27"/>
      <c r="E298" s="27">
        <v>1364.3195599999999</v>
      </c>
      <c r="F298" s="80"/>
      <c r="G298" s="9" t="e">
        <f t="shared" si="211"/>
        <v>#DIV/0!</v>
      </c>
      <c r="H298" s="9">
        <f t="shared" si="212"/>
        <v>1364.3195599999999</v>
      </c>
      <c r="I298" s="9"/>
      <c r="J298" s="9">
        <f t="shared" si="214"/>
        <v>1364.3195599999999</v>
      </c>
      <c r="K298" s="9"/>
      <c r="L298" s="9">
        <f t="shared" si="215"/>
        <v>1364.3195599999999</v>
      </c>
      <c r="M298" s="27"/>
      <c r="N298" s="27"/>
      <c r="O298" s="9" t="e">
        <f>N298/D298*100</f>
        <v>#DIV/0!</v>
      </c>
      <c r="P298" s="9">
        <f t="shared" si="256"/>
        <v>0</v>
      </c>
      <c r="Q298" s="9" t="e">
        <f t="shared" si="209"/>
        <v>#DIV/0!</v>
      </c>
      <c r="R298" s="9">
        <f t="shared" si="210"/>
        <v>0</v>
      </c>
    </row>
    <row r="299" spans="1:18" s="3" customFormat="1" ht="51.75" customHeight="1" x14ac:dyDescent="0.25">
      <c r="A299" s="23" t="s">
        <v>2</v>
      </c>
      <c r="B299" s="24" t="s">
        <v>1</v>
      </c>
      <c r="C299" s="22">
        <f>SUM(C300:C302)</f>
        <v>0</v>
      </c>
      <c r="D299" s="22">
        <f t="shared" ref="D299:F299" si="270">SUM(D300:D302)</f>
        <v>8577.1093999999994</v>
      </c>
      <c r="E299" s="22">
        <f t="shared" si="270"/>
        <v>-156605.01818000001</v>
      </c>
      <c r="F299" s="79">
        <f t="shared" si="270"/>
        <v>-53715.510929999997</v>
      </c>
      <c r="G299" s="6" t="e">
        <f t="shared" si="211"/>
        <v>#DIV/0!</v>
      </c>
      <c r="H299" s="6">
        <f t="shared" si="212"/>
        <v>-156605.01818000001</v>
      </c>
      <c r="I299" s="6" t="s">
        <v>465</v>
      </c>
      <c r="J299" s="6">
        <f t="shared" si="214"/>
        <v>-165182.12758</v>
      </c>
      <c r="K299" s="6">
        <f t="shared" si="218"/>
        <v>291.5452454395932</v>
      </c>
      <c r="L299" s="6">
        <f t="shared" si="215"/>
        <v>-102889.50725000002</v>
      </c>
      <c r="M299" s="22">
        <f t="shared" ref="M299" si="271">SUM(M300:M302)</f>
        <v>-53715.510929999997</v>
      </c>
      <c r="N299" s="22"/>
      <c r="O299" s="6"/>
      <c r="P299" s="6">
        <f t="shared" si="256"/>
        <v>-8577.1093999999994</v>
      </c>
      <c r="Q299" s="6">
        <f t="shared" si="209"/>
        <v>0</v>
      </c>
      <c r="R299" s="6">
        <f t="shared" si="210"/>
        <v>53715.510929999997</v>
      </c>
    </row>
    <row r="300" spans="1:18" ht="63.75" hidden="1" customHeight="1" x14ac:dyDescent="0.25">
      <c r="A300" s="25" t="s">
        <v>456</v>
      </c>
      <c r="B300" s="39" t="s">
        <v>455</v>
      </c>
      <c r="C300" s="27"/>
      <c r="D300" s="27"/>
      <c r="E300" s="27">
        <v>-1296.10358</v>
      </c>
      <c r="F300" s="80"/>
      <c r="G300" s="9" t="e">
        <f t="shared" ref="G300" si="272">E300/C300*100</f>
        <v>#DIV/0!</v>
      </c>
      <c r="H300" s="9">
        <f t="shared" ref="H300" si="273">E300-C300</f>
        <v>-1296.10358</v>
      </c>
      <c r="I300" s="9" t="e">
        <f t="shared" ref="I300" si="274">E300/D300*100</f>
        <v>#DIV/0!</v>
      </c>
      <c r="J300" s="9">
        <f t="shared" ref="J300" si="275">E300-D300</f>
        <v>-1296.10358</v>
      </c>
      <c r="K300" s="9" t="e">
        <f t="shared" ref="K300" si="276">E300/F300*100</f>
        <v>#DIV/0!</v>
      </c>
      <c r="L300" s="9">
        <f t="shared" ref="L300" si="277">E300-F300</f>
        <v>-1296.10358</v>
      </c>
      <c r="M300" s="27"/>
      <c r="N300" s="27"/>
      <c r="O300" s="9" t="e">
        <f>N300/D300*100</f>
        <v>#DIV/0!</v>
      </c>
      <c r="P300" s="9">
        <f t="shared" si="256"/>
        <v>0</v>
      </c>
      <c r="Q300" s="9" t="e">
        <f t="shared" si="209"/>
        <v>#DIV/0!</v>
      </c>
      <c r="R300" s="9">
        <f t="shared" si="210"/>
        <v>0</v>
      </c>
    </row>
    <row r="301" spans="1:18" ht="48" hidden="1" customHeight="1" x14ac:dyDescent="0.25">
      <c r="A301" s="25" t="s">
        <v>370</v>
      </c>
      <c r="B301" s="39" t="s">
        <v>369</v>
      </c>
      <c r="C301" s="27"/>
      <c r="D301" s="27"/>
      <c r="E301" s="27">
        <v>-1.0000000000000001E-5</v>
      </c>
      <c r="F301" s="80"/>
      <c r="G301" s="9" t="e">
        <f t="shared" ref="G301" si="278">E301/C301*100</f>
        <v>#DIV/0!</v>
      </c>
      <c r="H301" s="9">
        <f t="shared" ref="H301" si="279">E301-C301</f>
        <v>-1.0000000000000001E-5</v>
      </c>
      <c r="I301" s="9" t="e">
        <f t="shared" ref="I301" si="280">E301/D301*100</f>
        <v>#DIV/0!</v>
      </c>
      <c r="J301" s="9">
        <f t="shared" ref="J301" si="281">E301-D301</f>
        <v>-1.0000000000000001E-5</v>
      </c>
      <c r="K301" s="9" t="e">
        <f t="shared" ref="K301" si="282">E301/F301*100</f>
        <v>#DIV/0!</v>
      </c>
      <c r="L301" s="9">
        <f t="shared" ref="L301" si="283">E301-F301</f>
        <v>-1.0000000000000001E-5</v>
      </c>
      <c r="M301" s="27"/>
      <c r="N301" s="27"/>
      <c r="O301" s="9" t="e">
        <f>N301/D301*100</f>
        <v>#DIV/0!</v>
      </c>
      <c r="P301" s="9">
        <f t="shared" ref="P301" si="284">N301-D301</f>
        <v>0</v>
      </c>
      <c r="Q301" s="9" t="e">
        <f t="shared" ref="Q301" si="285">N301/M301*100</f>
        <v>#DIV/0!</v>
      </c>
      <c r="R301" s="9">
        <f t="shared" ref="R301" si="286">N301-M301</f>
        <v>0</v>
      </c>
    </row>
    <row r="302" spans="1:18" ht="48" hidden="1" customHeight="1" x14ac:dyDescent="0.25">
      <c r="A302" s="25" t="s">
        <v>263</v>
      </c>
      <c r="B302" s="39" t="s">
        <v>262</v>
      </c>
      <c r="C302" s="27"/>
      <c r="D302" s="27">
        <v>8577.1093999999994</v>
      </c>
      <c r="E302" s="27">
        <v>-155308.91459</v>
      </c>
      <c r="F302" s="80">
        <v>-53715.510929999997</v>
      </c>
      <c r="G302" s="9" t="e">
        <f t="shared" si="211"/>
        <v>#DIV/0!</v>
      </c>
      <c r="H302" s="9">
        <f t="shared" si="212"/>
        <v>-155308.91459</v>
      </c>
      <c r="I302" s="9">
        <f t="shared" si="213"/>
        <v>-1810.7372466299662</v>
      </c>
      <c r="J302" s="9">
        <f t="shared" si="214"/>
        <v>-163886.02398999999</v>
      </c>
      <c r="K302" s="9">
        <f t="shared" si="218"/>
        <v>289.13234166643718</v>
      </c>
      <c r="L302" s="9">
        <f t="shared" si="215"/>
        <v>-101593.40366000001</v>
      </c>
      <c r="M302" s="27">
        <v>-53715.510929999997</v>
      </c>
      <c r="N302" s="27"/>
      <c r="O302" s="9">
        <f>N302/D302*100</f>
        <v>0</v>
      </c>
      <c r="P302" s="9">
        <f t="shared" si="256"/>
        <v>-8577.1093999999994</v>
      </c>
      <c r="Q302" s="9">
        <f t="shared" si="209"/>
        <v>0</v>
      </c>
      <c r="R302" s="9">
        <f t="shared" si="210"/>
        <v>53715.510929999997</v>
      </c>
    </row>
    <row r="303" spans="1:18" s="3" customFormat="1" ht="25.5" customHeight="1" x14ac:dyDescent="0.25">
      <c r="A303" s="20"/>
      <c r="B303" s="21" t="s">
        <v>0</v>
      </c>
      <c r="C303" s="76">
        <f>C6+C138</f>
        <v>11780524.539029997</v>
      </c>
      <c r="D303" s="22">
        <f>D6+D138</f>
        <v>12073896.52507</v>
      </c>
      <c r="E303" s="22">
        <f>E6+E138</f>
        <v>11405810.346723001</v>
      </c>
      <c r="F303" s="79">
        <f>F6+F138</f>
        <v>8932950.2516599987</v>
      </c>
      <c r="G303" s="6">
        <f t="shared" si="211"/>
        <v>96.819206215601596</v>
      </c>
      <c r="H303" s="6">
        <f t="shared" si="212"/>
        <v>-374714.19230699539</v>
      </c>
      <c r="I303" s="6">
        <f t="shared" si="213"/>
        <v>94.466689548317746</v>
      </c>
      <c r="J303" s="6">
        <f t="shared" si="214"/>
        <v>-668086.17834699899</v>
      </c>
      <c r="K303" s="6">
        <f t="shared" si="218"/>
        <v>127.68245680763167</v>
      </c>
      <c r="L303" s="6">
        <f t="shared" si="215"/>
        <v>2472860.0950630028</v>
      </c>
      <c r="M303" s="22">
        <f>M6+M138</f>
        <v>8932950.2516599987</v>
      </c>
      <c r="N303" s="22">
        <f>N6+N138</f>
        <v>5345300.2841692567</v>
      </c>
      <c r="O303" s="6">
        <f>N303/D303*100</f>
        <v>44.271542936204405</v>
      </c>
      <c r="P303" s="6">
        <f t="shared" si="256"/>
        <v>-6728596.2409007438</v>
      </c>
      <c r="Q303" s="6">
        <f t="shared" si="209"/>
        <v>59.838016932602379</v>
      </c>
      <c r="R303" s="6">
        <f t="shared" si="210"/>
        <v>-3587649.967490742</v>
      </c>
    </row>
    <row r="304" spans="1:18" ht="10.15" customHeight="1" x14ac:dyDescent="0.25"/>
    <row r="306" ht="15" customHeight="1" x14ac:dyDescent="0.25"/>
  </sheetData>
  <mergeCells count="2">
    <mergeCell ref="A3:F3"/>
    <mergeCell ref="E1:I1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137" max="17" man="1"/>
    <brk id="192" max="17" man="1"/>
  </rowBreaks>
  <colBreaks count="1" manualBreakCount="1">
    <brk id="12" max="3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Lishenkevich</cp:lastModifiedBy>
  <cp:lastPrinted>2024-01-31T07:21:24Z</cp:lastPrinted>
  <dcterms:created xsi:type="dcterms:W3CDTF">2020-11-06T11:10:42Z</dcterms:created>
  <dcterms:modified xsi:type="dcterms:W3CDTF">2024-02-07T09:04:26Z</dcterms:modified>
</cp:coreProperties>
</file>