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ost\БЮДЖЕТЫ\бюджет 2022\материалы к бюджету\СД ГО\"/>
    </mc:Choice>
  </mc:AlternateContent>
  <bookViews>
    <workbookView xWindow="600" yWindow="525" windowWidth="24240" windowHeight="10170"/>
  </bookViews>
  <sheets>
    <sheet name="Доходы" sheetId="2" r:id="rId1"/>
    <sheet name="Расходы" sheetId="1" r:id="rId2"/>
  </sheets>
  <definedNames>
    <definedName name="_xlnm.Print_Titles" localSheetId="0">Доходы!$A:$B,Доходы!$3:$5</definedName>
    <definedName name="_xlnm.Print_Area" localSheetId="0">Доходы!$A$1:$AF$115</definedName>
  </definedNames>
  <calcPr calcId="162913" refMode="R1C1"/>
</workbook>
</file>

<file path=xl/calcChain.xml><?xml version="1.0" encoding="utf-8"?>
<calcChain xmlns="http://schemas.openxmlformats.org/spreadsheetml/2006/main">
  <c r="F13" i="1" l="1"/>
  <c r="F8" i="1"/>
  <c r="G16" i="1"/>
  <c r="C7" i="2" l="1"/>
  <c r="H7" i="2"/>
  <c r="N7" i="2"/>
  <c r="O7" i="2"/>
  <c r="Z7" i="2"/>
  <c r="AA7" i="2"/>
  <c r="AE7" i="2"/>
  <c r="C8" i="2"/>
  <c r="D8" i="2"/>
  <c r="D7" i="2" s="1"/>
  <c r="E8" i="2"/>
  <c r="H8" i="2"/>
  <c r="I8" i="2"/>
  <c r="J8" i="2"/>
  <c r="N8" i="2"/>
  <c r="X8" i="2" s="1"/>
  <c r="O8" i="2"/>
  <c r="P8" i="2"/>
  <c r="Q8" i="2"/>
  <c r="R8" i="2"/>
  <c r="T8" i="2"/>
  <c r="Y8" i="2"/>
  <c r="Z8" i="2"/>
  <c r="AE8" i="2" s="1"/>
  <c r="AA8" i="2"/>
  <c r="AC8" i="2"/>
  <c r="AD8" i="2"/>
  <c r="AF8" i="2"/>
  <c r="F9" i="2"/>
  <c r="G9" i="2"/>
  <c r="I9" i="2"/>
  <c r="J9" i="2"/>
  <c r="K9" i="2"/>
  <c r="L9" i="2"/>
  <c r="M9" i="2"/>
  <c r="Q9" i="2"/>
  <c r="R9" i="2"/>
  <c r="S9" i="2"/>
  <c r="T9" i="2"/>
  <c r="U9" i="2"/>
  <c r="V9" i="2"/>
  <c r="W9" i="2"/>
  <c r="X9" i="2"/>
  <c r="AB9" i="2"/>
  <c r="AC9" i="2"/>
  <c r="AD9" i="2"/>
  <c r="AE9" i="2"/>
  <c r="AF9" i="2"/>
  <c r="F10" i="2"/>
  <c r="G10" i="2"/>
  <c r="J10" i="2"/>
  <c r="K10" i="2"/>
  <c r="L10" i="2"/>
  <c r="M10" i="2"/>
  <c r="Q10" i="2"/>
  <c r="R10" i="2"/>
  <c r="S10" i="2"/>
  <c r="T10" i="2"/>
  <c r="U10" i="2"/>
  <c r="V10" i="2"/>
  <c r="W10" i="2"/>
  <c r="X10" i="2"/>
  <c r="AB10" i="2"/>
  <c r="AC10" i="2"/>
  <c r="AD10" i="2"/>
  <c r="AE10" i="2"/>
  <c r="AF10" i="2"/>
  <c r="F11" i="2"/>
  <c r="G11" i="2"/>
  <c r="J11" i="2"/>
  <c r="K11" i="2"/>
  <c r="L11" i="2"/>
  <c r="M11" i="2"/>
  <c r="Q11" i="2"/>
  <c r="R11" i="2"/>
  <c r="S11" i="2"/>
  <c r="T11" i="2"/>
  <c r="U11" i="2"/>
  <c r="V11" i="2"/>
  <c r="W11" i="2"/>
  <c r="X11" i="2"/>
  <c r="AB11" i="2"/>
  <c r="AC11" i="2"/>
  <c r="AD11" i="2"/>
  <c r="AE11" i="2"/>
  <c r="AF11" i="2"/>
  <c r="F12" i="2"/>
  <c r="G12" i="2"/>
  <c r="J12" i="2"/>
  <c r="K12" i="2"/>
  <c r="L12" i="2"/>
  <c r="M12" i="2"/>
  <c r="Q12" i="2"/>
  <c r="R12" i="2"/>
  <c r="S12" i="2"/>
  <c r="T12" i="2"/>
  <c r="U12" i="2"/>
  <c r="V12" i="2"/>
  <c r="W12" i="2"/>
  <c r="X12" i="2"/>
  <c r="AB12" i="2"/>
  <c r="AC12" i="2"/>
  <c r="AD12" i="2"/>
  <c r="AE12" i="2"/>
  <c r="AF12" i="2"/>
  <c r="J13" i="2"/>
  <c r="L13" i="2"/>
  <c r="Q13" i="2"/>
  <c r="S13" i="2"/>
  <c r="T13" i="2"/>
  <c r="U13" i="2"/>
  <c r="C14" i="2"/>
  <c r="D14" i="2"/>
  <c r="E14" i="2"/>
  <c r="H14" i="2"/>
  <c r="I14" i="2"/>
  <c r="O14" i="2"/>
  <c r="P14" i="2"/>
  <c r="AA14" i="2"/>
  <c r="C15" i="2"/>
  <c r="D15" i="2"/>
  <c r="E15" i="2"/>
  <c r="H15" i="2"/>
  <c r="I15" i="2"/>
  <c r="J15" i="2"/>
  <c r="N15" i="2"/>
  <c r="O15" i="2"/>
  <c r="W15" i="2" s="1"/>
  <c r="P15" i="2"/>
  <c r="Q15" i="2"/>
  <c r="R15" i="2"/>
  <c r="V15" i="2"/>
  <c r="Y15" i="2"/>
  <c r="Y14" i="2" s="1"/>
  <c r="Z15" i="2"/>
  <c r="AA15" i="2"/>
  <c r="AC15" i="2"/>
  <c r="AD15" i="2"/>
  <c r="F16" i="2"/>
  <c r="G16" i="2"/>
  <c r="J16" i="2"/>
  <c r="K16" i="2"/>
  <c r="L16" i="2"/>
  <c r="M16" i="2"/>
  <c r="Q16" i="2"/>
  <c r="R16" i="2"/>
  <c r="S16" i="2"/>
  <c r="T16" i="2"/>
  <c r="U16" i="2"/>
  <c r="V16" i="2"/>
  <c r="W16" i="2"/>
  <c r="X16" i="2"/>
  <c r="AB16" i="2"/>
  <c r="AC16" i="2"/>
  <c r="AD16" i="2"/>
  <c r="AE16" i="2"/>
  <c r="AF16" i="2"/>
  <c r="F17" i="2"/>
  <c r="G17" i="2"/>
  <c r="J17" i="2"/>
  <c r="K17" i="2"/>
  <c r="L17" i="2"/>
  <c r="M17" i="2"/>
  <c r="Q17" i="2"/>
  <c r="R17" i="2"/>
  <c r="S17" i="2"/>
  <c r="T17" i="2"/>
  <c r="U17" i="2"/>
  <c r="V17" i="2"/>
  <c r="W17" i="2"/>
  <c r="X17" i="2"/>
  <c r="AB17" i="2"/>
  <c r="AC17" i="2"/>
  <c r="AD17" i="2"/>
  <c r="AE17" i="2"/>
  <c r="AF17" i="2"/>
  <c r="F18" i="2"/>
  <c r="G18" i="2"/>
  <c r="J18" i="2"/>
  <c r="K18" i="2"/>
  <c r="L18" i="2"/>
  <c r="M18" i="2"/>
  <c r="Q18" i="2"/>
  <c r="R18" i="2"/>
  <c r="S18" i="2"/>
  <c r="T18" i="2"/>
  <c r="U18" i="2"/>
  <c r="V18" i="2"/>
  <c r="W18" i="2"/>
  <c r="X18" i="2"/>
  <c r="AB18" i="2"/>
  <c r="AC18" i="2"/>
  <c r="AD18" i="2"/>
  <c r="AE18" i="2"/>
  <c r="AF18" i="2"/>
  <c r="F19" i="2"/>
  <c r="G19" i="2"/>
  <c r="J19" i="2"/>
  <c r="K19" i="2"/>
  <c r="L19" i="2"/>
  <c r="M19" i="2"/>
  <c r="Q19" i="2"/>
  <c r="R19" i="2"/>
  <c r="S19" i="2"/>
  <c r="T19" i="2"/>
  <c r="U19" i="2"/>
  <c r="V19" i="2"/>
  <c r="W19" i="2"/>
  <c r="X19" i="2"/>
  <c r="AB19" i="2"/>
  <c r="AC19" i="2"/>
  <c r="AD19" i="2"/>
  <c r="AE19" i="2"/>
  <c r="AF19" i="2"/>
  <c r="C20" i="2"/>
  <c r="D20" i="2"/>
  <c r="H20" i="2"/>
  <c r="P20" i="2"/>
  <c r="Y20" i="2"/>
  <c r="C21" i="2"/>
  <c r="D21" i="2"/>
  <c r="E21" i="2"/>
  <c r="H21" i="2"/>
  <c r="I21" i="2"/>
  <c r="J21" i="2"/>
  <c r="N21" i="2"/>
  <c r="O21" i="2"/>
  <c r="P21" i="2"/>
  <c r="Q21" i="2"/>
  <c r="R21" i="2"/>
  <c r="S21" i="2"/>
  <c r="Y21" i="2"/>
  <c r="Z21" i="2"/>
  <c r="AA21" i="2"/>
  <c r="AC21" i="2"/>
  <c r="AD21" i="2"/>
  <c r="F22" i="2"/>
  <c r="G22" i="2"/>
  <c r="J22" i="2"/>
  <c r="K22" i="2"/>
  <c r="L22" i="2"/>
  <c r="M22" i="2"/>
  <c r="Q22" i="2"/>
  <c r="R22" i="2"/>
  <c r="S22" i="2"/>
  <c r="T22" i="2"/>
  <c r="U22" i="2"/>
  <c r="V22" i="2"/>
  <c r="W22" i="2"/>
  <c r="X22" i="2"/>
  <c r="AB22" i="2"/>
  <c r="AC22" i="2"/>
  <c r="AD22" i="2"/>
  <c r="AE22" i="2"/>
  <c r="AF22" i="2"/>
  <c r="F23" i="2"/>
  <c r="G23" i="2"/>
  <c r="J23" i="2"/>
  <c r="L23" i="2"/>
  <c r="M23" i="2"/>
  <c r="Q23" i="2"/>
  <c r="S23" i="2"/>
  <c r="U23" i="2"/>
  <c r="V23" i="2"/>
  <c r="W23" i="2"/>
  <c r="X23" i="2"/>
  <c r="AC23" i="2"/>
  <c r="AD23" i="2"/>
  <c r="AE23" i="2"/>
  <c r="AF23" i="2"/>
  <c r="F24" i="2"/>
  <c r="G24" i="2"/>
  <c r="J24" i="2"/>
  <c r="K24" i="2"/>
  <c r="L24" i="2"/>
  <c r="M24" i="2"/>
  <c r="Q24" i="2"/>
  <c r="R24" i="2"/>
  <c r="S24" i="2"/>
  <c r="T24" i="2"/>
  <c r="U24" i="2"/>
  <c r="V24" i="2"/>
  <c r="W24" i="2"/>
  <c r="X24" i="2"/>
  <c r="AB24" i="2"/>
  <c r="AC24" i="2"/>
  <c r="AD24" i="2"/>
  <c r="AE24" i="2"/>
  <c r="AF24" i="2"/>
  <c r="F25" i="2"/>
  <c r="G25" i="2"/>
  <c r="J25" i="2"/>
  <c r="L25" i="2"/>
  <c r="M25" i="2"/>
  <c r="Q25" i="2"/>
  <c r="S25" i="2"/>
  <c r="U25" i="2"/>
  <c r="V25" i="2"/>
  <c r="X25" i="2"/>
  <c r="AC25" i="2"/>
  <c r="AE25" i="2"/>
  <c r="AF25" i="2"/>
  <c r="F26" i="2"/>
  <c r="G26" i="2"/>
  <c r="J26" i="2"/>
  <c r="L26" i="2"/>
  <c r="M26" i="2"/>
  <c r="Q26" i="2"/>
  <c r="S26" i="2"/>
  <c r="U26" i="2"/>
  <c r="V26" i="2"/>
  <c r="X26" i="2"/>
  <c r="AC26" i="2"/>
  <c r="AE26" i="2"/>
  <c r="AF26" i="2"/>
  <c r="F27" i="2"/>
  <c r="G27" i="2"/>
  <c r="J27" i="2"/>
  <c r="K27" i="2"/>
  <c r="L27" i="2"/>
  <c r="M27" i="2"/>
  <c r="Q27" i="2"/>
  <c r="R27" i="2"/>
  <c r="S27" i="2"/>
  <c r="T27" i="2"/>
  <c r="U27" i="2"/>
  <c r="V27" i="2"/>
  <c r="X27" i="2"/>
  <c r="AC27" i="2"/>
  <c r="AE27" i="2"/>
  <c r="AF27" i="2"/>
  <c r="F28" i="2"/>
  <c r="G28" i="2"/>
  <c r="J28" i="2"/>
  <c r="L28" i="2"/>
  <c r="M28" i="2"/>
  <c r="Q28" i="2"/>
  <c r="S28" i="2"/>
  <c r="U28" i="2"/>
  <c r="V28" i="2"/>
  <c r="X28" i="2"/>
  <c r="AC28" i="2"/>
  <c r="AE28" i="2"/>
  <c r="AF28" i="2"/>
  <c r="F29" i="2"/>
  <c r="G29" i="2"/>
  <c r="J29" i="2"/>
  <c r="K29" i="2"/>
  <c r="L29" i="2"/>
  <c r="M29" i="2"/>
  <c r="Q29" i="2"/>
  <c r="R29" i="2"/>
  <c r="S29" i="2"/>
  <c r="T29" i="2"/>
  <c r="U29" i="2"/>
  <c r="V29" i="2"/>
  <c r="W29" i="2"/>
  <c r="X29" i="2"/>
  <c r="AB29" i="2"/>
  <c r="AC29" i="2"/>
  <c r="AD29" i="2"/>
  <c r="AE29" i="2"/>
  <c r="AF29" i="2"/>
  <c r="H30" i="2"/>
  <c r="N30" i="2"/>
  <c r="P30" i="2"/>
  <c r="R30" i="2"/>
  <c r="F31" i="2"/>
  <c r="G31" i="2"/>
  <c r="J31" i="2"/>
  <c r="K31" i="2"/>
  <c r="L31" i="2"/>
  <c r="M31" i="2"/>
  <c r="Q31" i="2"/>
  <c r="R31" i="2"/>
  <c r="S31" i="2"/>
  <c r="T31" i="2"/>
  <c r="U31" i="2"/>
  <c r="V31" i="2"/>
  <c r="W31" i="2"/>
  <c r="X31" i="2"/>
  <c r="AB31" i="2"/>
  <c r="AC31" i="2"/>
  <c r="AD31" i="2"/>
  <c r="AE31" i="2"/>
  <c r="AF31" i="2"/>
  <c r="C32" i="2"/>
  <c r="C30" i="2" s="1"/>
  <c r="D32" i="2"/>
  <c r="D30" i="2" s="1"/>
  <c r="E32" i="2"/>
  <c r="H32" i="2"/>
  <c r="I32" i="2"/>
  <c r="K32" i="2"/>
  <c r="M32" i="2"/>
  <c r="O32" i="2"/>
  <c r="O30" i="2" s="1"/>
  <c r="P32" i="2"/>
  <c r="R32" i="2"/>
  <c r="T32" i="2"/>
  <c r="X32" i="2"/>
  <c r="Y32" i="2"/>
  <c r="Y30" i="2" s="1"/>
  <c r="Z32" i="2"/>
  <c r="AA32" i="2"/>
  <c r="AA30" i="2" s="1"/>
  <c r="F33" i="2"/>
  <c r="G33" i="2"/>
  <c r="J33" i="2"/>
  <c r="K33" i="2"/>
  <c r="L33" i="2"/>
  <c r="M33" i="2"/>
  <c r="P33" i="2"/>
  <c r="Q33" i="2"/>
  <c r="R33" i="2"/>
  <c r="S33" i="2"/>
  <c r="T33" i="2"/>
  <c r="U33" i="2"/>
  <c r="V33" i="2"/>
  <c r="W33" i="2"/>
  <c r="AB33" i="2"/>
  <c r="AC33" i="2"/>
  <c r="AD33" i="2"/>
  <c r="AE33" i="2"/>
  <c r="AF33" i="2"/>
  <c r="F34" i="2"/>
  <c r="G34" i="2"/>
  <c r="J34" i="2"/>
  <c r="K34" i="2"/>
  <c r="L34" i="2"/>
  <c r="M34" i="2"/>
  <c r="Q34" i="2"/>
  <c r="R34" i="2"/>
  <c r="S34" i="2"/>
  <c r="T34" i="2"/>
  <c r="U34" i="2"/>
  <c r="V34" i="2"/>
  <c r="W34" i="2"/>
  <c r="AB34" i="2"/>
  <c r="AC34" i="2"/>
  <c r="AD34" i="2"/>
  <c r="AE34" i="2"/>
  <c r="AF34" i="2"/>
  <c r="C35" i="2"/>
  <c r="D35" i="2"/>
  <c r="E35" i="2"/>
  <c r="F35" i="2"/>
  <c r="G35" i="2"/>
  <c r="I35" i="2"/>
  <c r="M35" i="2"/>
  <c r="N35" i="2"/>
  <c r="O35" i="2"/>
  <c r="Y35" i="2"/>
  <c r="F36" i="2"/>
  <c r="G36" i="2"/>
  <c r="H36" i="2"/>
  <c r="I36" i="2"/>
  <c r="L36" i="2"/>
  <c r="M36" i="2"/>
  <c r="P36" i="2"/>
  <c r="U36" i="2"/>
  <c r="V36" i="2"/>
  <c r="Z36" i="2"/>
  <c r="AB36" i="2" s="1"/>
  <c r="AA36" i="2"/>
  <c r="AC36" i="2"/>
  <c r="F40" i="2"/>
  <c r="G40" i="2"/>
  <c r="J40" i="2"/>
  <c r="L40" i="2"/>
  <c r="M40" i="2"/>
  <c r="Q40" i="2"/>
  <c r="S40" i="2"/>
  <c r="T40" i="2"/>
  <c r="U40" i="2"/>
  <c r="V40" i="2"/>
  <c r="X40" i="2"/>
  <c r="AC40" i="2"/>
  <c r="AE40" i="2"/>
  <c r="F41" i="2"/>
  <c r="G41" i="2"/>
  <c r="J41" i="2"/>
  <c r="L41" i="2"/>
  <c r="M41" i="2"/>
  <c r="Q41" i="2"/>
  <c r="S41" i="2"/>
  <c r="T41" i="2"/>
  <c r="U41" i="2"/>
  <c r="V41" i="2"/>
  <c r="X41" i="2"/>
  <c r="AC41" i="2"/>
  <c r="AE41" i="2"/>
  <c r="F42" i="2"/>
  <c r="G42" i="2"/>
  <c r="J42" i="2"/>
  <c r="L42" i="2"/>
  <c r="Q42" i="2"/>
  <c r="S42" i="2"/>
  <c r="U42" i="2"/>
  <c r="V42" i="2"/>
  <c r="X42" i="2"/>
  <c r="AC42" i="2"/>
  <c r="AE42" i="2"/>
  <c r="Z43" i="2"/>
  <c r="F44" i="2"/>
  <c r="J44" i="2"/>
  <c r="L44" i="2"/>
  <c r="Q44" i="2"/>
  <c r="S44" i="2"/>
  <c r="U44" i="2"/>
  <c r="X44" i="2"/>
  <c r="AC44" i="2"/>
  <c r="AE44" i="2"/>
  <c r="C45" i="2"/>
  <c r="D45" i="2"/>
  <c r="E45" i="2"/>
  <c r="H45" i="2"/>
  <c r="I45" i="2"/>
  <c r="N45" i="2"/>
  <c r="O45" i="2"/>
  <c r="P45" i="2"/>
  <c r="Y45" i="2"/>
  <c r="Z45" i="2"/>
  <c r="AA45" i="2"/>
  <c r="AB45" i="2"/>
  <c r="F46" i="2"/>
  <c r="G46" i="2"/>
  <c r="J46" i="2"/>
  <c r="K46" i="2"/>
  <c r="L46" i="2"/>
  <c r="M46" i="2"/>
  <c r="Q46" i="2"/>
  <c r="R46" i="2"/>
  <c r="S46" i="2"/>
  <c r="T46" i="2"/>
  <c r="U46" i="2"/>
  <c r="V46" i="2"/>
  <c r="W46" i="2"/>
  <c r="X46" i="2"/>
  <c r="AB46" i="2"/>
  <c r="AC46" i="2"/>
  <c r="AD46" i="2"/>
  <c r="AE46" i="2"/>
  <c r="AF46" i="2"/>
  <c r="F47" i="2"/>
  <c r="G47" i="2"/>
  <c r="J47" i="2"/>
  <c r="K47" i="2"/>
  <c r="L47" i="2"/>
  <c r="M47" i="2"/>
  <c r="Q47" i="2"/>
  <c r="R47" i="2"/>
  <c r="S47" i="2"/>
  <c r="T47" i="2"/>
  <c r="U47" i="2"/>
  <c r="V47" i="2"/>
  <c r="W47" i="2"/>
  <c r="X47" i="2"/>
  <c r="AB47" i="2"/>
  <c r="AC47" i="2"/>
  <c r="AD47" i="2"/>
  <c r="AE47" i="2"/>
  <c r="AF47" i="2"/>
  <c r="F48" i="2"/>
  <c r="G48" i="2"/>
  <c r="J48" i="2"/>
  <c r="K48" i="2"/>
  <c r="L48" i="2"/>
  <c r="M48" i="2"/>
  <c r="Q48" i="2"/>
  <c r="R48" i="2"/>
  <c r="S48" i="2"/>
  <c r="T48" i="2"/>
  <c r="U48" i="2"/>
  <c r="V48" i="2"/>
  <c r="W48" i="2"/>
  <c r="X48" i="2"/>
  <c r="AB48" i="2"/>
  <c r="AC48" i="2"/>
  <c r="AD48" i="2"/>
  <c r="AE48" i="2"/>
  <c r="AF48" i="2"/>
  <c r="F49" i="2"/>
  <c r="G49" i="2"/>
  <c r="J49" i="2"/>
  <c r="K49" i="2"/>
  <c r="L49" i="2"/>
  <c r="M49" i="2"/>
  <c r="Q49" i="2"/>
  <c r="R49" i="2"/>
  <c r="S49" i="2"/>
  <c r="T49" i="2"/>
  <c r="U49" i="2"/>
  <c r="V49" i="2"/>
  <c r="W49" i="2"/>
  <c r="X49" i="2"/>
  <c r="AB49" i="2"/>
  <c r="AC49" i="2"/>
  <c r="AD49" i="2"/>
  <c r="AE49" i="2"/>
  <c r="AF49" i="2"/>
  <c r="F50" i="2"/>
  <c r="J50" i="2"/>
  <c r="L50" i="2"/>
  <c r="M50" i="2"/>
  <c r="Q50" i="2"/>
  <c r="S50" i="2"/>
  <c r="T50" i="2"/>
  <c r="U50" i="2"/>
  <c r="V50" i="2"/>
  <c r="X50" i="2"/>
  <c r="AC50" i="2"/>
  <c r="AE50" i="2"/>
  <c r="AF50" i="2"/>
  <c r="F51" i="2"/>
  <c r="G51" i="2"/>
  <c r="J51" i="2"/>
  <c r="L51" i="2"/>
  <c r="M51" i="2"/>
  <c r="Q51" i="2"/>
  <c r="S51" i="2"/>
  <c r="T51" i="2"/>
  <c r="U51" i="2"/>
  <c r="V51" i="2"/>
  <c r="X51" i="2"/>
  <c r="AC51" i="2"/>
  <c r="AE51" i="2"/>
  <c r="AF51" i="2"/>
  <c r="C52" i="2"/>
  <c r="D52" i="2"/>
  <c r="F52" i="2" s="1"/>
  <c r="E52" i="2"/>
  <c r="H52" i="2"/>
  <c r="J52" i="2" s="1"/>
  <c r="I52" i="2"/>
  <c r="K52" i="2"/>
  <c r="L52" i="2"/>
  <c r="M52" i="2"/>
  <c r="O52" i="2"/>
  <c r="P52" i="2"/>
  <c r="Q52" i="2"/>
  <c r="W52" i="2"/>
  <c r="Y52" i="2"/>
  <c r="AB52" i="2" s="1"/>
  <c r="Z52" i="2"/>
  <c r="AA52" i="2"/>
  <c r="AC52" i="2"/>
  <c r="AE52" i="2"/>
  <c r="AF52" i="2"/>
  <c r="F53" i="2"/>
  <c r="G53" i="2"/>
  <c r="J53" i="2"/>
  <c r="K53" i="2"/>
  <c r="L53" i="2"/>
  <c r="M53" i="2"/>
  <c r="Q53" i="2"/>
  <c r="R53" i="2"/>
  <c r="S53" i="2"/>
  <c r="T53" i="2"/>
  <c r="U53" i="2"/>
  <c r="V53" i="2"/>
  <c r="W53" i="2"/>
  <c r="X53" i="2"/>
  <c r="AB53" i="2"/>
  <c r="AC53" i="2"/>
  <c r="AD53" i="2"/>
  <c r="AE53" i="2"/>
  <c r="AF53" i="2"/>
  <c r="F54" i="2"/>
  <c r="G54" i="2"/>
  <c r="J54" i="2"/>
  <c r="L54" i="2"/>
  <c r="M54" i="2"/>
  <c r="Q54" i="2"/>
  <c r="S54" i="2"/>
  <c r="T54" i="2"/>
  <c r="U54" i="2"/>
  <c r="V54" i="2"/>
  <c r="X54" i="2"/>
  <c r="AC54" i="2"/>
  <c r="AD54" i="2"/>
  <c r="AE54" i="2"/>
  <c r="AF54" i="2"/>
  <c r="C55" i="2"/>
  <c r="C43" i="2" s="1"/>
  <c r="D55" i="2"/>
  <c r="E55" i="2"/>
  <c r="H55" i="2"/>
  <c r="H43" i="2" s="1"/>
  <c r="I55" i="2"/>
  <c r="N55" i="2"/>
  <c r="N43" i="2" s="1"/>
  <c r="O55" i="2"/>
  <c r="O43" i="2" s="1"/>
  <c r="P55" i="2"/>
  <c r="Y55" i="2"/>
  <c r="Z55" i="2"/>
  <c r="AF55" i="2" s="1"/>
  <c r="AA55" i="2"/>
  <c r="AE55" i="2"/>
  <c r="F56" i="2"/>
  <c r="J56" i="2"/>
  <c r="K56" i="2"/>
  <c r="L56" i="2"/>
  <c r="Q56" i="2"/>
  <c r="R56" i="2"/>
  <c r="S56" i="2"/>
  <c r="T56" i="2"/>
  <c r="U56" i="2"/>
  <c r="X56" i="2"/>
  <c r="AC56" i="2"/>
  <c r="AD56" i="2"/>
  <c r="AE56" i="2"/>
  <c r="AF56" i="2"/>
  <c r="F57" i="2"/>
  <c r="J57" i="2"/>
  <c r="K57" i="2"/>
  <c r="L57" i="2"/>
  <c r="Q57" i="2"/>
  <c r="R57" i="2"/>
  <c r="S57" i="2"/>
  <c r="T57" i="2"/>
  <c r="U57" i="2"/>
  <c r="X57" i="2"/>
  <c r="AC57" i="2"/>
  <c r="AD57" i="2"/>
  <c r="AE57" i="2"/>
  <c r="AF57" i="2"/>
  <c r="C58" i="2"/>
  <c r="E58" i="2"/>
  <c r="H58" i="2"/>
  <c r="K58" i="2" s="1"/>
  <c r="I58" i="2"/>
  <c r="M58" i="2"/>
  <c r="N58" i="2"/>
  <c r="D59" i="2"/>
  <c r="E59" i="2"/>
  <c r="H59" i="2"/>
  <c r="I59" i="2"/>
  <c r="J59" i="2"/>
  <c r="L59" i="2"/>
  <c r="M59" i="2"/>
  <c r="O59" i="2"/>
  <c r="P59" i="2"/>
  <c r="S59" i="2"/>
  <c r="T59" i="2"/>
  <c r="U59" i="2"/>
  <c r="X59" i="2"/>
  <c r="Y59" i="2"/>
  <c r="Y58" i="2" s="1"/>
  <c r="AB58" i="2" s="1"/>
  <c r="Z59" i="2"/>
  <c r="Z58" i="2" s="1"/>
  <c r="AA59" i="2"/>
  <c r="AB59" i="2"/>
  <c r="AC59" i="2"/>
  <c r="AF59" i="2"/>
  <c r="F60" i="2"/>
  <c r="G60" i="2"/>
  <c r="J60" i="2"/>
  <c r="K60" i="2"/>
  <c r="L60" i="2"/>
  <c r="M60" i="2"/>
  <c r="Q60" i="2"/>
  <c r="R60" i="2"/>
  <c r="S60" i="2"/>
  <c r="T60" i="2"/>
  <c r="U60" i="2"/>
  <c r="V60" i="2"/>
  <c r="W60" i="2"/>
  <c r="X60" i="2"/>
  <c r="AB60" i="2"/>
  <c r="AC60" i="2"/>
  <c r="AD60" i="2"/>
  <c r="AE60" i="2"/>
  <c r="AF60" i="2"/>
  <c r="F61" i="2"/>
  <c r="G61" i="2"/>
  <c r="J61" i="2"/>
  <c r="K61" i="2"/>
  <c r="L61" i="2"/>
  <c r="M61" i="2"/>
  <c r="Q61" i="2"/>
  <c r="R61" i="2"/>
  <c r="S61" i="2"/>
  <c r="T61" i="2"/>
  <c r="U61" i="2"/>
  <c r="V61" i="2"/>
  <c r="W61" i="2"/>
  <c r="X61" i="2"/>
  <c r="AB61" i="2"/>
  <c r="AC61" i="2"/>
  <c r="AD61" i="2"/>
  <c r="AE61" i="2"/>
  <c r="AF61" i="2"/>
  <c r="F62" i="2"/>
  <c r="G62" i="2"/>
  <c r="J62" i="2"/>
  <c r="K62" i="2"/>
  <c r="L62" i="2"/>
  <c r="M62" i="2"/>
  <c r="Q62" i="2"/>
  <c r="R62" i="2"/>
  <c r="S62" i="2"/>
  <c r="T62" i="2"/>
  <c r="U62" i="2"/>
  <c r="V62" i="2"/>
  <c r="W62" i="2"/>
  <c r="X62" i="2"/>
  <c r="AB62" i="2"/>
  <c r="AC62" i="2"/>
  <c r="AD62" i="2"/>
  <c r="AE62" i="2"/>
  <c r="AF62" i="2"/>
  <c r="F63" i="2"/>
  <c r="G63" i="2"/>
  <c r="J63" i="2"/>
  <c r="L63" i="2"/>
  <c r="M63" i="2"/>
  <c r="Q63" i="2"/>
  <c r="S63" i="2"/>
  <c r="T63" i="2"/>
  <c r="U63" i="2"/>
  <c r="V63" i="2"/>
  <c r="X63" i="2"/>
  <c r="AC63" i="2"/>
  <c r="AE63" i="2"/>
  <c r="J64" i="2"/>
  <c r="L64" i="2"/>
  <c r="Q64" i="2"/>
  <c r="S64" i="2"/>
  <c r="U64" i="2"/>
  <c r="X64" i="2"/>
  <c r="AC64" i="2"/>
  <c r="F66" i="2"/>
  <c r="J66" i="2"/>
  <c r="L66" i="2"/>
  <c r="Q66" i="2"/>
  <c r="S66" i="2"/>
  <c r="T66" i="2"/>
  <c r="U66" i="2"/>
  <c r="X66" i="2"/>
  <c r="AC66" i="2"/>
  <c r="AE66" i="2"/>
  <c r="C67" i="2"/>
  <c r="D67" i="2"/>
  <c r="E67" i="2"/>
  <c r="F67" i="2"/>
  <c r="G67" i="2"/>
  <c r="H67" i="2"/>
  <c r="I67" i="2"/>
  <c r="L67" i="2" s="1"/>
  <c r="J67" i="2"/>
  <c r="K67" i="2"/>
  <c r="M67" i="2"/>
  <c r="O67" i="2"/>
  <c r="P67" i="2"/>
  <c r="R67" i="2"/>
  <c r="V67" i="2"/>
  <c r="W67" i="2"/>
  <c r="X67" i="2"/>
  <c r="Y67" i="2"/>
  <c r="Z67" i="2"/>
  <c r="AA67" i="2"/>
  <c r="F68" i="2"/>
  <c r="G68" i="2"/>
  <c r="J68" i="2"/>
  <c r="K68" i="2"/>
  <c r="L68" i="2"/>
  <c r="M68" i="2"/>
  <c r="Q68" i="2"/>
  <c r="R68" i="2"/>
  <c r="S68" i="2"/>
  <c r="T68" i="2"/>
  <c r="U68" i="2"/>
  <c r="V68" i="2"/>
  <c r="W68" i="2"/>
  <c r="X68" i="2"/>
  <c r="AB68" i="2"/>
  <c r="AC68" i="2"/>
  <c r="AD68" i="2"/>
  <c r="AE68" i="2"/>
  <c r="AF68" i="2"/>
  <c r="F69" i="2"/>
  <c r="G69" i="2"/>
  <c r="J69" i="2"/>
  <c r="K69" i="2"/>
  <c r="L69" i="2"/>
  <c r="M69" i="2"/>
  <c r="Q69" i="2"/>
  <c r="R69" i="2"/>
  <c r="S69" i="2"/>
  <c r="T69" i="2"/>
  <c r="U69" i="2"/>
  <c r="V69" i="2"/>
  <c r="W69" i="2"/>
  <c r="X69" i="2"/>
  <c r="AB69" i="2"/>
  <c r="AC69" i="2"/>
  <c r="AD69" i="2"/>
  <c r="AE69" i="2"/>
  <c r="AF69" i="2"/>
  <c r="F70" i="2"/>
  <c r="G70" i="2"/>
  <c r="J70" i="2"/>
  <c r="L70" i="2"/>
  <c r="M70" i="2"/>
  <c r="Q70" i="2"/>
  <c r="S70" i="2"/>
  <c r="T70" i="2"/>
  <c r="U70" i="2"/>
  <c r="V70" i="2"/>
  <c r="X70" i="2"/>
  <c r="AC70" i="2"/>
  <c r="AE70" i="2"/>
  <c r="F71" i="2"/>
  <c r="J71" i="2"/>
  <c r="K71" i="2"/>
  <c r="L71" i="2"/>
  <c r="M71" i="2"/>
  <c r="Q71" i="2"/>
  <c r="R71" i="2"/>
  <c r="S71" i="2"/>
  <c r="T71" i="2"/>
  <c r="U71" i="2"/>
  <c r="V71" i="2"/>
  <c r="W71" i="2"/>
  <c r="X71" i="2"/>
  <c r="AB71" i="2"/>
  <c r="AC71" i="2"/>
  <c r="AD71" i="2"/>
  <c r="AE71" i="2"/>
  <c r="AF71" i="2"/>
  <c r="O72" i="2"/>
  <c r="O65" i="2" s="1"/>
  <c r="C73" i="2"/>
  <c r="C72" i="2" s="1"/>
  <c r="D73" i="2"/>
  <c r="D72" i="2" s="1"/>
  <c r="D65" i="2" s="1"/>
  <c r="E73" i="2"/>
  <c r="H73" i="2"/>
  <c r="I73" i="2"/>
  <c r="K73" i="2"/>
  <c r="N73" i="2"/>
  <c r="O73" i="2"/>
  <c r="P73" i="2"/>
  <c r="S73" i="2"/>
  <c r="X73" i="2"/>
  <c r="Y73" i="2"/>
  <c r="Z73" i="2"/>
  <c r="AA73" i="2"/>
  <c r="F74" i="2"/>
  <c r="G74" i="2"/>
  <c r="J74" i="2"/>
  <c r="L74" i="2"/>
  <c r="M74" i="2"/>
  <c r="Q74" i="2"/>
  <c r="S74" i="2"/>
  <c r="T74" i="2"/>
  <c r="U74" i="2"/>
  <c r="V74" i="2"/>
  <c r="X74" i="2"/>
  <c r="AC74" i="2"/>
  <c r="AE74" i="2"/>
  <c r="L75" i="2"/>
  <c r="L76" i="2"/>
  <c r="L77" i="2"/>
  <c r="F78" i="2"/>
  <c r="G78" i="2"/>
  <c r="J78" i="2"/>
  <c r="K78" i="2"/>
  <c r="L78" i="2"/>
  <c r="M78" i="2"/>
  <c r="Q78" i="2"/>
  <c r="R78" i="2"/>
  <c r="S78" i="2"/>
  <c r="T78" i="2"/>
  <c r="U78" i="2"/>
  <c r="V78" i="2"/>
  <c r="X78" i="2"/>
  <c r="AC78" i="2"/>
  <c r="AE78" i="2"/>
  <c r="F79" i="2"/>
  <c r="G79" i="2"/>
  <c r="J79" i="2"/>
  <c r="K79" i="2"/>
  <c r="L79" i="2"/>
  <c r="M79" i="2"/>
  <c r="Q79" i="2"/>
  <c r="R79" i="2"/>
  <c r="S79" i="2"/>
  <c r="T79" i="2"/>
  <c r="U79" i="2"/>
  <c r="V79" i="2"/>
  <c r="X79" i="2"/>
  <c r="AC79" i="2"/>
  <c r="AE79" i="2"/>
  <c r="C80" i="2"/>
  <c r="D80" i="2"/>
  <c r="E80" i="2"/>
  <c r="H80" i="2"/>
  <c r="I80" i="2"/>
  <c r="N80" i="2"/>
  <c r="O80" i="2"/>
  <c r="P80" i="2"/>
  <c r="Y80" i="2"/>
  <c r="Y72" i="2" s="1"/>
  <c r="Y65" i="2" s="1"/>
  <c r="Z80" i="2"/>
  <c r="AA80" i="2"/>
  <c r="AE80" i="2"/>
  <c r="F81" i="2"/>
  <c r="G81" i="2"/>
  <c r="J81" i="2"/>
  <c r="K81" i="2"/>
  <c r="L81" i="2"/>
  <c r="Q81" i="2"/>
  <c r="R81" i="2"/>
  <c r="S81" i="2"/>
  <c r="T81" i="2"/>
  <c r="U81" i="2"/>
  <c r="W81" i="2"/>
  <c r="X81" i="2"/>
  <c r="AB81" i="2"/>
  <c r="AC81" i="2"/>
  <c r="AD81" i="2"/>
  <c r="AE81" i="2"/>
  <c r="AF81" i="2"/>
  <c r="F82" i="2"/>
  <c r="G82" i="2"/>
  <c r="J82" i="2"/>
  <c r="K82" i="2"/>
  <c r="L82" i="2"/>
  <c r="Q82" i="2"/>
  <c r="R82" i="2"/>
  <c r="S82" i="2"/>
  <c r="T82" i="2"/>
  <c r="U82" i="2"/>
  <c r="W82" i="2"/>
  <c r="X82" i="2"/>
  <c r="AB82" i="2"/>
  <c r="AC82" i="2"/>
  <c r="AD82" i="2"/>
  <c r="AE82" i="2"/>
  <c r="AF82" i="2"/>
  <c r="C83" i="2"/>
  <c r="D83" i="2"/>
  <c r="E83" i="2"/>
  <c r="F83" i="2" s="1"/>
  <c r="G83" i="2"/>
  <c r="H83" i="2"/>
  <c r="I83" i="2"/>
  <c r="M83" i="2"/>
  <c r="N83" i="2"/>
  <c r="X83" i="2" s="1"/>
  <c r="O83" i="2"/>
  <c r="P83" i="2"/>
  <c r="Q83" i="2"/>
  <c r="R83" i="2"/>
  <c r="U83" i="2"/>
  <c r="V83" i="2"/>
  <c r="W83" i="2"/>
  <c r="Y83" i="2"/>
  <c r="Z83" i="2"/>
  <c r="AD83" i="2"/>
  <c r="AF83" i="2"/>
  <c r="F84" i="2"/>
  <c r="G84" i="2"/>
  <c r="J84" i="2"/>
  <c r="K84" i="2"/>
  <c r="L84" i="2"/>
  <c r="M84" i="2"/>
  <c r="Q84" i="2"/>
  <c r="R84" i="2"/>
  <c r="S84" i="2"/>
  <c r="T84" i="2"/>
  <c r="U84" i="2"/>
  <c r="V84" i="2"/>
  <c r="W84" i="2"/>
  <c r="X84" i="2"/>
  <c r="AB84" i="2"/>
  <c r="AC84" i="2"/>
  <c r="AD84" i="2"/>
  <c r="AE84" i="2"/>
  <c r="AF84" i="2"/>
  <c r="C85" i="2"/>
  <c r="D85" i="2"/>
  <c r="E85" i="2"/>
  <c r="F85" i="2" s="1"/>
  <c r="G85" i="2"/>
  <c r="H85" i="2"/>
  <c r="I85" i="2"/>
  <c r="M85" i="2"/>
  <c r="N85" i="2"/>
  <c r="X85" i="2" s="1"/>
  <c r="O85" i="2"/>
  <c r="P85" i="2"/>
  <c r="Q85" i="2"/>
  <c r="R85" i="2"/>
  <c r="U85" i="2"/>
  <c r="V85" i="2"/>
  <c r="W85" i="2"/>
  <c r="Y85" i="2"/>
  <c r="Z85" i="2"/>
  <c r="AA85" i="2"/>
  <c r="F86" i="2"/>
  <c r="G86" i="2"/>
  <c r="J86" i="2"/>
  <c r="L86" i="2"/>
  <c r="M86" i="2"/>
  <c r="Q86" i="2"/>
  <c r="S86" i="2"/>
  <c r="T86" i="2"/>
  <c r="U86" i="2"/>
  <c r="V86" i="2"/>
  <c r="X86" i="2"/>
  <c r="AC86" i="2"/>
  <c r="AE86" i="2"/>
  <c r="F87" i="2"/>
  <c r="G87" i="2"/>
  <c r="J87" i="2"/>
  <c r="L87" i="2"/>
  <c r="Q87" i="2"/>
  <c r="S87" i="2"/>
  <c r="U87" i="2"/>
  <c r="X87" i="2"/>
  <c r="AC87" i="2"/>
  <c r="AE87" i="2"/>
  <c r="J88" i="2"/>
  <c r="L88" i="2"/>
  <c r="Q88" i="2"/>
  <c r="S88" i="2"/>
  <c r="T88" i="2"/>
  <c r="U88" i="2"/>
  <c r="X88" i="2"/>
  <c r="AC88" i="2"/>
  <c r="AE88" i="2"/>
  <c r="F89" i="2"/>
  <c r="G89" i="2"/>
  <c r="J89" i="2"/>
  <c r="K89" i="2"/>
  <c r="L89" i="2"/>
  <c r="M89" i="2"/>
  <c r="Q89" i="2"/>
  <c r="R89" i="2"/>
  <c r="S89" i="2"/>
  <c r="T89" i="2"/>
  <c r="U89" i="2"/>
  <c r="V89" i="2"/>
  <c r="W89" i="2"/>
  <c r="X89" i="2"/>
  <c r="AB89" i="2"/>
  <c r="AC89" i="2"/>
  <c r="AD89" i="2"/>
  <c r="AE89" i="2"/>
  <c r="AF89" i="2"/>
  <c r="F90" i="2"/>
  <c r="G90" i="2"/>
  <c r="J90" i="2"/>
  <c r="K90" i="2"/>
  <c r="L90" i="2"/>
  <c r="M90" i="2"/>
  <c r="Q90" i="2"/>
  <c r="R90" i="2"/>
  <c r="S90" i="2"/>
  <c r="T90" i="2"/>
  <c r="U90" i="2"/>
  <c r="V90" i="2"/>
  <c r="W90" i="2"/>
  <c r="X90" i="2"/>
  <c r="AB90" i="2"/>
  <c r="AC90" i="2"/>
  <c r="AD90" i="2"/>
  <c r="AE90" i="2"/>
  <c r="AF90" i="2"/>
  <c r="F91" i="2"/>
  <c r="G91" i="2"/>
  <c r="J91" i="2"/>
  <c r="K91" i="2"/>
  <c r="L91" i="2"/>
  <c r="M91" i="2"/>
  <c r="Q91" i="2"/>
  <c r="R91" i="2"/>
  <c r="S91" i="2"/>
  <c r="T91" i="2"/>
  <c r="U91" i="2"/>
  <c r="V91" i="2"/>
  <c r="W91" i="2"/>
  <c r="X91" i="2"/>
  <c r="AB91" i="2"/>
  <c r="AC91" i="2"/>
  <c r="AD91" i="2"/>
  <c r="AE91" i="2"/>
  <c r="AF91" i="2"/>
  <c r="F92" i="2"/>
  <c r="G92" i="2"/>
  <c r="J92" i="2"/>
  <c r="K92" i="2"/>
  <c r="L92" i="2"/>
  <c r="M92" i="2"/>
  <c r="Q92" i="2"/>
  <c r="R92" i="2"/>
  <c r="S92" i="2"/>
  <c r="T92" i="2"/>
  <c r="U92" i="2"/>
  <c r="V92" i="2"/>
  <c r="X92" i="2"/>
  <c r="AC92" i="2"/>
  <c r="AD92" i="2"/>
  <c r="AE92" i="2"/>
  <c r="AF92" i="2"/>
  <c r="P93" i="2"/>
  <c r="Z93" i="2"/>
  <c r="F94" i="2"/>
  <c r="J94" i="2"/>
  <c r="L94" i="2"/>
  <c r="Q94" i="2"/>
  <c r="S94" i="2"/>
  <c r="U94" i="2"/>
  <c r="X94" i="2"/>
  <c r="AC94" i="2"/>
  <c r="AE94" i="2"/>
  <c r="C95" i="2"/>
  <c r="D95" i="2"/>
  <c r="E95" i="2"/>
  <c r="H95" i="2"/>
  <c r="H93" i="2" s="1"/>
  <c r="I95" i="2"/>
  <c r="J95" i="2"/>
  <c r="N95" i="2"/>
  <c r="X95" i="2" s="1"/>
  <c r="O95" i="2"/>
  <c r="P95" i="2"/>
  <c r="S95" i="2"/>
  <c r="T95" i="2"/>
  <c r="V95" i="2"/>
  <c r="Y95" i="2"/>
  <c r="Y93" i="2" s="1"/>
  <c r="Z95" i="2"/>
  <c r="AA95" i="2"/>
  <c r="AC95" i="2"/>
  <c r="F96" i="2"/>
  <c r="G96" i="2"/>
  <c r="J96" i="2"/>
  <c r="L96" i="2"/>
  <c r="M96" i="2"/>
  <c r="Q96" i="2"/>
  <c r="S96" i="2"/>
  <c r="U96" i="2"/>
  <c r="V96" i="2"/>
  <c r="X96" i="2"/>
  <c r="AC96" i="2"/>
  <c r="AE96" i="2"/>
  <c r="F97" i="2"/>
  <c r="G97" i="2"/>
  <c r="J97" i="2"/>
  <c r="L97" i="2"/>
  <c r="M97" i="2"/>
  <c r="Q97" i="2"/>
  <c r="S97" i="2"/>
  <c r="T97" i="2"/>
  <c r="U97" i="2"/>
  <c r="V97" i="2"/>
  <c r="X97" i="2"/>
  <c r="AC97" i="2"/>
  <c r="AE97" i="2"/>
  <c r="F98" i="2"/>
  <c r="G98" i="2"/>
  <c r="J98" i="2"/>
  <c r="L98" i="2"/>
  <c r="M98" i="2"/>
  <c r="Q98" i="2"/>
  <c r="S98" i="2"/>
  <c r="U98" i="2"/>
  <c r="V98" i="2"/>
  <c r="X98" i="2"/>
  <c r="AC98" i="2"/>
  <c r="AE98" i="2"/>
  <c r="F99" i="2"/>
  <c r="G99" i="2"/>
  <c r="J99" i="2"/>
  <c r="L99" i="2"/>
  <c r="M99" i="2"/>
  <c r="Q99" i="2"/>
  <c r="S99" i="2"/>
  <c r="T99" i="2"/>
  <c r="U99" i="2"/>
  <c r="V99" i="2"/>
  <c r="X99" i="2"/>
  <c r="AC99" i="2"/>
  <c r="AE99" i="2"/>
  <c r="C100" i="2"/>
  <c r="C93" i="2" s="1"/>
  <c r="D100" i="2"/>
  <c r="E100" i="2"/>
  <c r="F100" i="2"/>
  <c r="H100" i="2"/>
  <c r="Q100" i="2" s="1"/>
  <c r="I100" i="2"/>
  <c r="N100" i="2"/>
  <c r="O100" i="2"/>
  <c r="P100" i="2"/>
  <c r="R100" i="2"/>
  <c r="S100" i="2"/>
  <c r="U100" i="2"/>
  <c r="V100" i="2"/>
  <c r="F101" i="2"/>
  <c r="J101" i="2"/>
  <c r="L101" i="2"/>
  <c r="Q101" i="2"/>
  <c r="R101" i="2"/>
  <c r="S101" i="2"/>
  <c r="T101" i="2"/>
  <c r="U101" i="2"/>
  <c r="V101" i="2"/>
  <c r="C102" i="2"/>
  <c r="D102" i="2"/>
  <c r="H102" i="2"/>
  <c r="Y102" i="2"/>
  <c r="Z102" i="2"/>
  <c r="C103" i="2"/>
  <c r="D103" i="2"/>
  <c r="E103" i="2"/>
  <c r="F103" i="2" s="1"/>
  <c r="G103" i="2"/>
  <c r="O103" i="2"/>
  <c r="E104" i="2"/>
  <c r="F104" i="2"/>
  <c r="H104" i="2"/>
  <c r="H103" i="2" s="1"/>
  <c r="I104" i="2"/>
  <c r="N104" i="2"/>
  <c r="N103" i="2" s="1"/>
  <c r="P104" i="2"/>
  <c r="V104" i="2"/>
  <c r="Z104" i="2"/>
  <c r="J105" i="2"/>
  <c r="K105" i="2"/>
  <c r="L105" i="2"/>
  <c r="M105" i="2"/>
  <c r="Q105" i="2"/>
  <c r="R105" i="2"/>
  <c r="S105" i="2"/>
  <c r="T105" i="2"/>
  <c r="U105" i="2"/>
  <c r="V105" i="2"/>
  <c r="AB105" i="2"/>
  <c r="AC105" i="2"/>
  <c r="AD105" i="2"/>
  <c r="AE105" i="2"/>
  <c r="AF105" i="2"/>
  <c r="E106" i="2"/>
  <c r="J106" i="2"/>
  <c r="L106" i="2"/>
  <c r="M106" i="2"/>
  <c r="N106" i="2"/>
  <c r="O106" i="2"/>
  <c r="O104" i="2" s="1"/>
  <c r="O102" i="2" s="1"/>
  <c r="P106" i="2"/>
  <c r="U106" i="2"/>
  <c r="V106" i="2"/>
  <c r="Y106" i="2"/>
  <c r="Y104" i="2" s="1"/>
  <c r="Y103" i="2" s="1"/>
  <c r="Z106" i="2"/>
  <c r="AA106" i="2"/>
  <c r="AE106" i="2" s="1"/>
  <c r="AC106" i="2"/>
  <c r="F107" i="2"/>
  <c r="G107" i="2"/>
  <c r="J107" i="2"/>
  <c r="K107" i="2"/>
  <c r="L107" i="2"/>
  <c r="M107" i="2"/>
  <c r="Q107" i="2"/>
  <c r="R107" i="2"/>
  <c r="S107" i="2"/>
  <c r="T107" i="2"/>
  <c r="U107" i="2"/>
  <c r="V107" i="2"/>
  <c r="W107" i="2"/>
  <c r="AB107" i="2"/>
  <c r="AC107" i="2"/>
  <c r="AD107" i="2"/>
  <c r="AE107" i="2"/>
  <c r="AF107" i="2"/>
  <c r="F108" i="2"/>
  <c r="G108" i="2"/>
  <c r="J108" i="2"/>
  <c r="K108" i="2"/>
  <c r="L108" i="2"/>
  <c r="M108" i="2"/>
  <c r="Q108" i="2"/>
  <c r="R108" i="2"/>
  <c r="S108" i="2"/>
  <c r="T108" i="2"/>
  <c r="U108" i="2"/>
  <c r="V108" i="2"/>
  <c r="W108" i="2"/>
  <c r="AB108" i="2"/>
  <c r="AC108" i="2"/>
  <c r="AD108" i="2"/>
  <c r="AE108" i="2"/>
  <c r="AF108" i="2"/>
  <c r="F109" i="2"/>
  <c r="G109" i="2"/>
  <c r="I109" i="2"/>
  <c r="Q109" i="2"/>
  <c r="R109" i="2"/>
  <c r="U109" i="2"/>
  <c r="V109" i="2"/>
  <c r="W109" i="2"/>
  <c r="AB109" i="2"/>
  <c r="AC109" i="2"/>
  <c r="AD109" i="2"/>
  <c r="AE109" i="2"/>
  <c r="AF109" i="2"/>
  <c r="F110" i="2"/>
  <c r="G110" i="2"/>
  <c r="J110" i="2"/>
  <c r="K110" i="2"/>
  <c r="L110" i="2"/>
  <c r="M110" i="2"/>
  <c r="Q110" i="2"/>
  <c r="R110" i="2"/>
  <c r="S110" i="2"/>
  <c r="T110" i="2"/>
  <c r="U110" i="2"/>
  <c r="V110" i="2"/>
  <c r="F111" i="2"/>
  <c r="G111" i="2"/>
  <c r="J111" i="2"/>
  <c r="L111" i="2"/>
  <c r="Q111" i="2"/>
  <c r="R111" i="2"/>
  <c r="S111" i="2"/>
  <c r="T111" i="2"/>
  <c r="U111" i="2"/>
  <c r="V111" i="2"/>
  <c r="F112" i="2"/>
  <c r="G112" i="2"/>
  <c r="J112" i="2"/>
  <c r="L112" i="2"/>
  <c r="M112" i="2"/>
  <c r="Q112" i="2"/>
  <c r="S112" i="2"/>
  <c r="T112" i="2"/>
  <c r="U112" i="2"/>
  <c r="V112" i="2"/>
  <c r="AC112" i="2"/>
  <c r="AE112" i="2"/>
  <c r="F113" i="2"/>
  <c r="G113" i="2"/>
  <c r="J113" i="2"/>
  <c r="L113" i="2"/>
  <c r="M113" i="2"/>
  <c r="Q113" i="2"/>
  <c r="S113" i="2"/>
  <c r="T113" i="2"/>
  <c r="U113" i="2"/>
  <c r="V113" i="2"/>
  <c r="AC113" i="2"/>
  <c r="AE113" i="2"/>
  <c r="K109" i="2" l="1"/>
  <c r="L109" i="2"/>
  <c r="S109" i="2"/>
  <c r="J109" i="2"/>
  <c r="T109" i="2"/>
  <c r="M109" i="2"/>
  <c r="K104" i="2"/>
  <c r="M104" i="2"/>
  <c r="J104" i="2"/>
  <c r="L104" i="2"/>
  <c r="I102" i="2"/>
  <c r="I103" i="2"/>
  <c r="AB102" i="2"/>
  <c r="AD102" i="2"/>
  <c r="AA93" i="2"/>
  <c r="AE93" i="2" s="1"/>
  <c r="AE95" i="2"/>
  <c r="G95" i="2"/>
  <c r="U95" i="2"/>
  <c r="F95" i="2"/>
  <c r="M95" i="2"/>
  <c r="E93" i="2"/>
  <c r="S104" i="2"/>
  <c r="W104" i="2"/>
  <c r="P102" i="2"/>
  <c r="R104" i="2"/>
  <c r="Q104" i="2"/>
  <c r="T104" i="2"/>
  <c r="U104" i="2"/>
  <c r="AC104" i="2"/>
  <c r="P103" i="2"/>
  <c r="AB85" i="2"/>
  <c r="AD85" i="2"/>
  <c r="S80" i="2"/>
  <c r="X80" i="2"/>
  <c r="Q80" i="2"/>
  <c r="W80" i="2"/>
  <c r="R80" i="2"/>
  <c r="Z72" i="2"/>
  <c r="Z65" i="2" s="1"/>
  <c r="AE73" i="2"/>
  <c r="AE67" i="2"/>
  <c r="E65" i="2"/>
  <c r="G59" i="2"/>
  <c r="F59" i="2"/>
  <c r="Q55" i="2"/>
  <c r="U55" i="2"/>
  <c r="S55" i="2"/>
  <c r="T55" i="2"/>
  <c r="K55" i="2"/>
  <c r="L55" i="2"/>
  <c r="R45" i="2"/>
  <c r="V45" i="2"/>
  <c r="AD45" i="2"/>
  <c r="P43" i="2"/>
  <c r="T45" i="2"/>
  <c r="AC45" i="2"/>
  <c r="S45" i="2"/>
  <c r="Q45" i="2"/>
  <c r="I43" i="2"/>
  <c r="J45" i="2"/>
  <c r="K45" i="2"/>
  <c r="M45" i="2"/>
  <c r="AE32" i="2"/>
  <c r="AF32" i="2"/>
  <c r="AB32" i="2"/>
  <c r="AC32" i="2"/>
  <c r="F32" i="2"/>
  <c r="G32" i="2"/>
  <c r="E30" i="2"/>
  <c r="AF21" i="2"/>
  <c r="AE21" i="2"/>
  <c r="AA20" i="2"/>
  <c r="O20" i="2"/>
  <c r="W20" i="2" s="1"/>
  <c r="W21" i="2"/>
  <c r="R14" i="2"/>
  <c r="V14" i="2"/>
  <c r="Q14" i="2"/>
  <c r="W14" i="2"/>
  <c r="S14" i="2"/>
  <c r="U14" i="2"/>
  <c r="F14" i="2"/>
  <c r="G14" i="2"/>
  <c r="Q93" i="2"/>
  <c r="V93" i="2"/>
  <c r="U93" i="2"/>
  <c r="AE85" i="2"/>
  <c r="L83" i="2"/>
  <c r="T83" i="2"/>
  <c r="J83" i="2"/>
  <c r="S83" i="2"/>
  <c r="K83" i="2"/>
  <c r="F80" i="2"/>
  <c r="G80" i="2"/>
  <c r="J73" i="2"/>
  <c r="L73" i="2"/>
  <c r="M73" i="2"/>
  <c r="AC67" i="2"/>
  <c r="AD67" i="2"/>
  <c r="O58" i="2"/>
  <c r="O6" i="2" s="1"/>
  <c r="O114" i="2" s="1"/>
  <c r="W59" i="2"/>
  <c r="F58" i="2"/>
  <c r="G58" i="2"/>
  <c r="AD55" i="2"/>
  <c r="X45" i="2"/>
  <c r="G21" i="2"/>
  <c r="U21" i="2"/>
  <c r="E20" i="2"/>
  <c r="F21" i="2"/>
  <c r="R20" i="2"/>
  <c r="V20" i="2"/>
  <c r="Q20" i="2"/>
  <c r="T20" i="2"/>
  <c r="N14" i="2"/>
  <c r="N6" i="2" s="1"/>
  <c r="N114" i="2" s="1"/>
  <c r="X15" i="2"/>
  <c r="G15" i="2"/>
  <c r="U15" i="2"/>
  <c r="F15" i="2"/>
  <c r="S106" i="2"/>
  <c r="Q106" i="2"/>
  <c r="AA104" i="2"/>
  <c r="N102" i="2"/>
  <c r="J100" i="2"/>
  <c r="T100" i="2"/>
  <c r="L100" i="2"/>
  <c r="N93" i="2"/>
  <c r="X93" i="2" s="1"/>
  <c r="AC85" i="2"/>
  <c r="AC83" i="2"/>
  <c r="AE83" i="2"/>
  <c r="AB83" i="2"/>
  <c r="AD80" i="2"/>
  <c r="U80" i="2"/>
  <c r="AC73" i="2"/>
  <c r="H72" i="2"/>
  <c r="H65" i="2" s="1"/>
  <c r="H6" i="2" s="1"/>
  <c r="H114" i="2" s="1"/>
  <c r="Q73" i="2"/>
  <c r="I72" i="2"/>
  <c r="AF67" i="2"/>
  <c r="C65" i="2"/>
  <c r="C6" i="2" s="1"/>
  <c r="C114" i="2" s="1"/>
  <c r="K59" i="2"/>
  <c r="Q59" i="2"/>
  <c r="D58" i="2"/>
  <c r="AC55" i="2"/>
  <c r="X55" i="2"/>
  <c r="G52" i="2"/>
  <c r="AA43" i="2"/>
  <c r="AE45" i="2"/>
  <c r="AF45" i="2"/>
  <c r="W45" i="2"/>
  <c r="P35" i="2"/>
  <c r="S36" i="2"/>
  <c r="W36" i="2"/>
  <c r="T36" i="2"/>
  <c r="Q36" i="2"/>
  <c r="X36" i="2"/>
  <c r="AD36" i="2"/>
  <c r="R36" i="2"/>
  <c r="H35" i="2"/>
  <c r="K35" i="2" s="1"/>
  <c r="K36" i="2"/>
  <c r="J36" i="2"/>
  <c r="AD32" i="2"/>
  <c r="W30" i="2"/>
  <c r="T30" i="2"/>
  <c r="Q30" i="2"/>
  <c r="X30" i="2"/>
  <c r="U30" i="2"/>
  <c r="X14" i="2"/>
  <c r="J14" i="2"/>
  <c r="L14" i="2"/>
  <c r="K14" i="2"/>
  <c r="M14" i="2"/>
  <c r="AB104" i="2"/>
  <c r="AD104" i="2"/>
  <c r="G104" i="2"/>
  <c r="E102" i="2"/>
  <c r="Z103" i="2"/>
  <c r="Q95" i="2"/>
  <c r="L85" i="2"/>
  <c r="T85" i="2"/>
  <c r="J85" i="2"/>
  <c r="S85" i="2"/>
  <c r="K85" i="2"/>
  <c r="AF80" i="2"/>
  <c r="AA72" i="2"/>
  <c r="AE72" i="2" s="1"/>
  <c r="T80" i="2"/>
  <c r="J80" i="2"/>
  <c r="L80" i="2"/>
  <c r="K80" i="2"/>
  <c r="T73" i="2"/>
  <c r="N72" i="2"/>
  <c r="P72" i="2"/>
  <c r="AB67" i="2"/>
  <c r="Q67" i="2"/>
  <c r="U67" i="2"/>
  <c r="T67" i="2"/>
  <c r="S67" i="2"/>
  <c r="R55" i="2"/>
  <c r="J55" i="2"/>
  <c r="R52" i="2"/>
  <c r="V52" i="2"/>
  <c r="AD52" i="2"/>
  <c r="S52" i="2"/>
  <c r="X52" i="2"/>
  <c r="U52" i="2"/>
  <c r="T52" i="2"/>
  <c r="U45" i="2"/>
  <c r="L45" i="2"/>
  <c r="D43" i="2"/>
  <c r="G45" i="2"/>
  <c r="AD43" i="2"/>
  <c r="U32" i="2"/>
  <c r="Z30" i="2"/>
  <c r="V21" i="2"/>
  <c r="L21" i="2"/>
  <c r="T21" i="2"/>
  <c r="K21" i="2"/>
  <c r="M21" i="2"/>
  <c r="U20" i="2"/>
  <c r="I20" i="2"/>
  <c r="L15" i="2"/>
  <c r="T15" i="2"/>
  <c r="K15" i="2"/>
  <c r="M15" i="2"/>
  <c r="S15" i="2"/>
  <c r="T14" i="2"/>
  <c r="Y7" i="2"/>
  <c r="AB8" i="2"/>
  <c r="O93" i="2"/>
  <c r="L95" i="2"/>
  <c r="I93" i="2"/>
  <c r="S93" i="2" s="1"/>
  <c r="D93" i="2"/>
  <c r="D6" i="2" s="1"/>
  <c r="D114" i="2" s="1"/>
  <c r="AC93" i="2"/>
  <c r="AF85" i="2"/>
  <c r="AB80" i="2"/>
  <c r="AC80" i="2"/>
  <c r="F73" i="2"/>
  <c r="G73" i="2"/>
  <c r="U73" i="2"/>
  <c r="E72" i="2"/>
  <c r="AA58" i="2"/>
  <c r="AE59" i="2"/>
  <c r="J58" i="2"/>
  <c r="L58" i="2"/>
  <c r="AF36" i="2"/>
  <c r="AE36" i="2"/>
  <c r="AA35" i="2"/>
  <c r="L35" i="2"/>
  <c r="J35" i="2"/>
  <c r="AF15" i="2"/>
  <c r="AE15" i="2"/>
  <c r="E7" i="2"/>
  <c r="G8" i="2"/>
  <c r="F8" i="2"/>
  <c r="U8" i="2"/>
  <c r="V8" i="2"/>
  <c r="R73" i="2"/>
  <c r="V73" i="2"/>
  <c r="R59" i="2"/>
  <c r="V59" i="2"/>
  <c r="AD59" i="2"/>
  <c r="P58" i="2"/>
  <c r="AD58" i="2" s="1"/>
  <c r="S32" i="2"/>
  <c r="W32" i="2"/>
  <c r="Q32" i="2"/>
  <c r="V32" i="2"/>
  <c r="J32" i="2"/>
  <c r="I30" i="2"/>
  <c r="L32" i="2"/>
  <c r="N20" i="2"/>
  <c r="X20" i="2" s="1"/>
  <c r="X21" i="2"/>
  <c r="I7" i="2"/>
  <c r="K8" i="2"/>
  <c r="L8" i="2"/>
  <c r="M8" i="2"/>
  <c r="AF7" i="2"/>
  <c r="F55" i="2"/>
  <c r="Y43" i="2"/>
  <c r="AB43" i="2" s="1"/>
  <c r="E43" i="2"/>
  <c r="F45" i="2"/>
  <c r="Z35" i="2"/>
  <c r="AE30" i="2"/>
  <c r="Z20" i="2"/>
  <c r="AB21" i="2"/>
  <c r="Z14" i="2"/>
  <c r="AF14" i="2" s="1"/>
  <c r="AB15" i="2"/>
  <c r="S8" i="2"/>
  <c r="W8" i="2"/>
  <c r="P7" i="2"/>
  <c r="G28" i="1"/>
  <c r="G29" i="1"/>
  <c r="G31" i="1"/>
  <c r="G32" i="1"/>
  <c r="G33" i="1"/>
  <c r="G34" i="1"/>
  <c r="G36" i="1"/>
  <c r="G37" i="1"/>
  <c r="G38" i="1"/>
  <c r="G39" i="1"/>
  <c r="G42" i="1"/>
  <c r="G43" i="1"/>
  <c r="G44" i="1"/>
  <c r="G45" i="1"/>
  <c r="G46" i="1"/>
  <c r="G47" i="1"/>
  <c r="G48" i="1"/>
  <c r="G49" i="1"/>
  <c r="G50" i="1"/>
  <c r="G52" i="1"/>
  <c r="G53" i="1"/>
  <c r="G54" i="1"/>
  <c r="G55" i="1"/>
  <c r="G57" i="1"/>
  <c r="G58" i="1"/>
  <c r="G59" i="1"/>
  <c r="G60" i="1"/>
  <c r="G62" i="1"/>
  <c r="G63" i="1"/>
  <c r="G64" i="1"/>
  <c r="G65" i="1"/>
  <c r="G66" i="1"/>
  <c r="G69" i="1"/>
  <c r="G70" i="1"/>
  <c r="G71" i="1"/>
  <c r="G72" i="1"/>
  <c r="G74" i="1"/>
  <c r="G75" i="1"/>
  <c r="G78" i="1"/>
  <c r="G79" i="1"/>
  <c r="G80" i="1"/>
  <c r="G81" i="1"/>
  <c r="G83" i="1"/>
  <c r="G84" i="1"/>
  <c r="G85" i="1"/>
  <c r="G86" i="1"/>
  <c r="G87" i="1"/>
  <c r="G88" i="1"/>
  <c r="G91" i="1"/>
  <c r="G92" i="1"/>
  <c r="G93" i="1"/>
  <c r="G94" i="1"/>
  <c r="G95" i="1"/>
  <c r="G96" i="1"/>
  <c r="G98" i="1"/>
  <c r="G99" i="1"/>
  <c r="G100" i="1"/>
  <c r="G101" i="1"/>
  <c r="G103" i="1"/>
  <c r="G104" i="1"/>
  <c r="G105" i="1"/>
  <c r="G106" i="1"/>
  <c r="G107" i="1"/>
  <c r="G108" i="1"/>
  <c r="G109" i="1"/>
  <c r="G111" i="1"/>
  <c r="G112" i="1"/>
  <c r="G113" i="1"/>
  <c r="G114" i="1"/>
  <c r="G117" i="1"/>
  <c r="G118" i="1"/>
  <c r="G119" i="1"/>
  <c r="G120" i="1"/>
  <c r="G121" i="1"/>
  <c r="G122" i="1"/>
  <c r="G123" i="1"/>
  <c r="G124" i="1"/>
  <c r="G125" i="1"/>
  <c r="G128" i="1"/>
  <c r="G129" i="1"/>
  <c r="G130" i="1"/>
  <c r="G131" i="1"/>
  <c r="G132" i="1"/>
  <c r="G133" i="1"/>
  <c r="G135" i="1"/>
  <c r="G136" i="1"/>
  <c r="G138" i="1"/>
  <c r="G139" i="1"/>
  <c r="G140" i="1"/>
  <c r="G141" i="1"/>
  <c r="G144" i="1"/>
  <c r="G145" i="1"/>
  <c r="G147" i="1"/>
  <c r="G148" i="1"/>
  <c r="G149" i="1"/>
  <c r="G150" i="1"/>
  <c r="G153" i="1"/>
  <c r="G154" i="1"/>
  <c r="G155" i="1"/>
  <c r="G156" i="1"/>
  <c r="G159" i="1"/>
  <c r="G160" i="1"/>
  <c r="G161" i="1"/>
  <c r="G162" i="1"/>
  <c r="G164" i="1"/>
  <c r="G165" i="1"/>
  <c r="G168" i="1"/>
  <c r="G169" i="1"/>
  <c r="G170" i="1"/>
  <c r="G171" i="1"/>
  <c r="G172" i="1"/>
  <c r="G173" i="1"/>
  <c r="G174" i="1"/>
  <c r="G176" i="1"/>
  <c r="G177" i="1"/>
  <c r="G178" i="1"/>
  <c r="G179" i="1"/>
  <c r="G180" i="1"/>
  <c r="G181" i="1"/>
  <c r="G20" i="1"/>
  <c r="G21" i="1"/>
  <c r="G22" i="1"/>
  <c r="G23" i="1"/>
  <c r="G24" i="1"/>
  <c r="G25" i="1"/>
  <c r="G26" i="1"/>
  <c r="G19" i="1"/>
  <c r="G9" i="1"/>
  <c r="G10" i="1"/>
  <c r="G11" i="1"/>
  <c r="G12" i="1"/>
  <c r="G14" i="1"/>
  <c r="G15" i="1"/>
  <c r="G17" i="1"/>
  <c r="G18" i="1"/>
  <c r="G7" i="1"/>
  <c r="G6" i="1"/>
  <c r="G5" i="1"/>
  <c r="F175" i="1"/>
  <c r="G175" i="1" s="1"/>
  <c r="F167" i="1"/>
  <c r="F166" i="1" s="1"/>
  <c r="G166" i="1" s="1"/>
  <c r="F163" i="1"/>
  <c r="G163" i="1" s="1"/>
  <c r="F158" i="1"/>
  <c r="G158" i="1" s="1"/>
  <c r="F152" i="1"/>
  <c r="F151" i="1" s="1"/>
  <c r="G151" i="1" s="1"/>
  <c r="F146" i="1"/>
  <c r="G146" i="1" s="1"/>
  <c r="F143" i="1"/>
  <c r="F142" i="1" s="1"/>
  <c r="G142" i="1" s="1"/>
  <c r="F137" i="1"/>
  <c r="G137" i="1" s="1"/>
  <c r="F134" i="1"/>
  <c r="G134" i="1" s="1"/>
  <c r="F127" i="1"/>
  <c r="F126" i="1" s="1"/>
  <c r="G126" i="1" s="1"/>
  <c r="F116" i="1"/>
  <c r="G116" i="1" s="1"/>
  <c r="F110" i="1"/>
  <c r="G110" i="1" s="1"/>
  <c r="F102" i="1"/>
  <c r="G102" i="1" s="1"/>
  <c r="F90" i="1"/>
  <c r="F89" i="1" s="1"/>
  <c r="G89" i="1" s="1"/>
  <c r="F82" i="1"/>
  <c r="G82" i="1" s="1"/>
  <c r="F77" i="1"/>
  <c r="G77" i="1" s="1"/>
  <c r="F73" i="1"/>
  <c r="G73" i="1" s="1"/>
  <c r="F68" i="1"/>
  <c r="F67" i="1" s="1"/>
  <c r="G67" i="1" s="1"/>
  <c r="F61" i="1"/>
  <c r="G61" i="1" s="1"/>
  <c r="F51" i="1"/>
  <c r="G51" i="1" s="1"/>
  <c r="F41" i="1"/>
  <c r="G41" i="1" s="1"/>
  <c r="F30" i="1"/>
  <c r="F35" i="1"/>
  <c r="G35" i="1" s="1"/>
  <c r="G8" i="1"/>
  <c r="F115" i="1" l="1"/>
  <c r="G115" i="1" s="1"/>
  <c r="F40" i="1"/>
  <c r="G40" i="1" s="1"/>
  <c r="F157" i="1"/>
  <c r="G157" i="1" s="1"/>
  <c r="G152" i="1"/>
  <c r="G68" i="1"/>
  <c r="F76" i="1"/>
  <c r="G76" i="1" s="1"/>
  <c r="F97" i="1"/>
  <c r="G97" i="1" s="1"/>
  <c r="G13" i="1"/>
  <c r="G167" i="1"/>
  <c r="G143" i="1"/>
  <c r="G127" i="1"/>
  <c r="F27" i="1"/>
  <c r="G27" i="1" s="1"/>
  <c r="G90" i="1"/>
  <c r="G30" i="1"/>
  <c r="F56" i="1"/>
  <c r="G56" i="1" s="1"/>
  <c r="AB65" i="2"/>
  <c r="Z6" i="2"/>
  <c r="Q7" i="2"/>
  <c r="U7" i="2"/>
  <c r="V7" i="2"/>
  <c r="P6" i="2"/>
  <c r="R7" i="2"/>
  <c r="W7" i="2"/>
  <c r="T7" i="2"/>
  <c r="AD7" i="2"/>
  <c r="X7" i="2"/>
  <c r="S7" i="2"/>
  <c r="Y6" i="2"/>
  <c r="Y114" i="2" s="1"/>
  <c r="AF20" i="2"/>
  <c r="AE20" i="2"/>
  <c r="G65" i="2"/>
  <c r="F65" i="2"/>
  <c r="R103" i="2"/>
  <c r="V103" i="2"/>
  <c r="S103" i="2"/>
  <c r="Q103" i="2"/>
  <c r="T103" i="2"/>
  <c r="U103" i="2"/>
  <c r="W103" i="2"/>
  <c r="J103" i="2"/>
  <c r="M103" i="2"/>
  <c r="K103" i="2"/>
  <c r="L103" i="2"/>
  <c r="AB35" i="2"/>
  <c r="AC35" i="2"/>
  <c r="AD35" i="2"/>
  <c r="AE14" i="2"/>
  <c r="K102" i="2"/>
  <c r="J102" i="2"/>
  <c r="M102" i="2"/>
  <c r="L102" i="2"/>
  <c r="AC7" i="2"/>
  <c r="M7" i="2"/>
  <c r="I6" i="2"/>
  <c r="K7" i="2"/>
  <c r="L7" i="2"/>
  <c r="J7" i="2"/>
  <c r="K30" i="2"/>
  <c r="L30" i="2"/>
  <c r="M30" i="2"/>
  <c r="J30" i="2"/>
  <c r="AF58" i="2"/>
  <c r="AE58" i="2"/>
  <c r="AD30" i="2"/>
  <c r="AF30" i="2"/>
  <c r="AC30" i="2"/>
  <c r="AB30" i="2"/>
  <c r="G102" i="2"/>
  <c r="F102" i="2"/>
  <c r="S30" i="2"/>
  <c r="T35" i="2"/>
  <c r="X35" i="2"/>
  <c r="U35" i="2"/>
  <c r="S35" i="2"/>
  <c r="W35" i="2"/>
  <c r="Q35" i="2"/>
  <c r="R35" i="2"/>
  <c r="V35" i="2"/>
  <c r="AF43" i="2"/>
  <c r="AE43" i="2"/>
  <c r="AA103" i="2"/>
  <c r="AF104" i="2"/>
  <c r="AA102" i="2"/>
  <c r="AE104" i="2"/>
  <c r="AA65" i="2"/>
  <c r="S102" i="2"/>
  <c r="W102" i="2"/>
  <c r="U102" i="2"/>
  <c r="T102" i="2"/>
  <c r="V102" i="2"/>
  <c r="Q102" i="2"/>
  <c r="R102" i="2"/>
  <c r="F93" i="2"/>
  <c r="G93" i="2"/>
  <c r="AC102" i="2"/>
  <c r="R58" i="2"/>
  <c r="V58" i="2"/>
  <c r="U58" i="2"/>
  <c r="W58" i="2"/>
  <c r="AC58" i="2"/>
  <c r="Q58" i="2"/>
  <c r="S58" i="2"/>
  <c r="T58" i="2"/>
  <c r="X58" i="2"/>
  <c r="AF35" i="2"/>
  <c r="AE35" i="2"/>
  <c r="M93" i="2"/>
  <c r="J93" i="2"/>
  <c r="L93" i="2"/>
  <c r="T93" i="2"/>
  <c r="Q43" i="2"/>
  <c r="U43" i="2"/>
  <c r="V43" i="2"/>
  <c r="T43" i="2"/>
  <c r="X43" i="2"/>
  <c r="R43" i="2"/>
  <c r="S43" i="2"/>
  <c r="W43" i="2"/>
  <c r="AC72" i="2"/>
  <c r="AB72" i="2"/>
  <c r="AA6" i="2"/>
  <c r="AD14" i="2"/>
  <c r="AB14" i="2"/>
  <c r="AC14" i="2"/>
  <c r="R72" i="2"/>
  <c r="V72" i="2"/>
  <c r="S72" i="2"/>
  <c r="X72" i="2"/>
  <c r="T72" i="2"/>
  <c r="Q72" i="2"/>
  <c r="U72" i="2"/>
  <c r="W72" i="2"/>
  <c r="AD103" i="2"/>
  <c r="AB103" i="2"/>
  <c r="AC103" i="2"/>
  <c r="AD20" i="2"/>
  <c r="AB20" i="2"/>
  <c r="AC20" i="2"/>
  <c r="F43" i="2"/>
  <c r="G43" i="2"/>
  <c r="AB7" i="2"/>
  <c r="F7" i="2"/>
  <c r="E6" i="2"/>
  <c r="G7" i="2"/>
  <c r="F72" i="2"/>
  <c r="G72" i="2"/>
  <c r="J20" i="2"/>
  <c r="L20" i="2"/>
  <c r="M20" i="2"/>
  <c r="K20" i="2"/>
  <c r="S20" i="2"/>
  <c r="P65" i="2"/>
  <c r="J72" i="2"/>
  <c r="M72" i="2"/>
  <c r="I65" i="2"/>
  <c r="L72" i="2"/>
  <c r="K72" i="2"/>
  <c r="F20" i="2"/>
  <c r="G20" i="2"/>
  <c r="G30" i="2"/>
  <c r="F30" i="2"/>
  <c r="V30" i="2"/>
  <c r="AC43" i="2"/>
  <c r="M43" i="2"/>
  <c r="K43" i="2"/>
  <c r="J43" i="2"/>
  <c r="L43" i="2"/>
  <c r="F182" i="1" l="1"/>
  <c r="G182" i="1" s="1"/>
  <c r="AE6" i="2"/>
  <c r="AA114" i="2"/>
  <c r="AF6" i="2"/>
  <c r="AF65" i="2"/>
  <c r="AE65" i="2"/>
  <c r="S6" i="2"/>
  <c r="W6" i="2"/>
  <c r="T6" i="2"/>
  <c r="U6" i="2"/>
  <c r="X6" i="2"/>
  <c r="R6" i="2"/>
  <c r="V6" i="2"/>
  <c r="Q6" i="2"/>
  <c r="P114" i="2"/>
  <c r="AD6" i="2"/>
  <c r="AB6" i="2"/>
  <c r="AC6" i="2"/>
  <c r="Z114" i="2"/>
  <c r="T65" i="2"/>
  <c r="X65" i="2"/>
  <c r="Q65" i="2"/>
  <c r="V65" i="2"/>
  <c r="R65" i="2"/>
  <c r="S65" i="2"/>
  <c r="U65" i="2"/>
  <c r="W65" i="2"/>
  <c r="AD65" i="2"/>
  <c r="K65" i="2"/>
  <c r="J65" i="2"/>
  <c r="L65" i="2"/>
  <c r="M65" i="2"/>
  <c r="G6" i="2"/>
  <c r="E114" i="2"/>
  <c r="F6" i="2"/>
  <c r="AF102" i="2"/>
  <c r="AE102" i="2"/>
  <c r="AC65" i="2"/>
  <c r="AE103" i="2"/>
  <c r="AF103" i="2"/>
  <c r="K6" i="2"/>
  <c r="J6" i="2"/>
  <c r="M6" i="2"/>
  <c r="L6" i="2"/>
  <c r="I114" i="2"/>
  <c r="F114" i="2" l="1"/>
  <c r="G114" i="2"/>
  <c r="J114" i="2"/>
  <c r="L114" i="2"/>
  <c r="M114" i="2"/>
  <c r="K114" i="2"/>
  <c r="AC114" i="2"/>
  <c r="AD114" i="2"/>
  <c r="AB114" i="2"/>
  <c r="R114" i="2"/>
  <c r="V114" i="2"/>
  <c r="Q114" i="2"/>
  <c r="W114" i="2"/>
  <c r="S114" i="2"/>
  <c r="T114" i="2"/>
  <c r="U114" i="2"/>
  <c r="AE114" i="2"/>
  <c r="AF114" i="2"/>
</calcChain>
</file>

<file path=xl/sharedStrings.xml><?xml version="1.0" encoding="utf-8"?>
<sst xmlns="http://schemas.openxmlformats.org/spreadsheetml/2006/main" count="639" uniqueCount="580">
  <si>
    <t>Наименование</t>
  </si>
  <si>
    <t>ЦСР</t>
  </si>
  <si>
    <t>Муниципальная программа "Здравоохранение"</t>
  </si>
  <si>
    <t>0100000000</t>
  </si>
  <si>
    <t>Подпрограмма "Финансовое обеспечение системы организации медицинской помощи"</t>
  </si>
  <si>
    <t>0150000000</t>
  </si>
  <si>
    <t>Основное мероприятие "Развитие мер социальной поддержки медицинских работников"</t>
  </si>
  <si>
    <t>0150300000</t>
  </si>
  <si>
    <t>Муниципальная программа "Культура"</t>
  </si>
  <si>
    <t>0200000000</t>
  </si>
  <si>
    <t>Подпрограмма "Развитие музейного дела в Московской области"</t>
  </si>
  <si>
    <t>0220000000</t>
  </si>
  <si>
    <t>Основное мероприятие "Обеспечение выполнения функций муниципальных музеев"</t>
  </si>
  <si>
    <t>0220100000</t>
  </si>
  <si>
    <t>Подпрограмма "Развитие библиотечного дела в Московской области"</t>
  </si>
  <si>
    <t>0230000000</t>
  </si>
  <si>
    <t>Основное мероприятие "Организация библиотечного обслуживания населения муниципальными библиотеками Московской области"</t>
  </si>
  <si>
    <t>0230100000</t>
  </si>
  <si>
    <t>Подпрограмма "Развитие профессионального искусства, гастрольно-концертной и культурно-досуговой деятельности, кинематографии Московской области"</t>
  </si>
  <si>
    <t>0240000000</t>
  </si>
  <si>
    <t>Основное мероприятие "Обеспечение функций театрально-концертных учреждений, муниципальных учреждений культуры Московской области"</t>
  </si>
  <si>
    <t>0240100000</t>
  </si>
  <si>
    <t>Основное мероприятие "Обеспечение функций культурно-досуговых учреждений"</t>
  </si>
  <si>
    <t>0240500000</t>
  </si>
  <si>
    <t>Федеральный проект "Творческие люди"</t>
  </si>
  <si>
    <t>024A200000</t>
  </si>
  <si>
    <t>Подпрограмма "Укрепление материально-технической базы государственных и муниципальных учреждений культуры, образовательных организаций в сфере культуры Московской области"</t>
  </si>
  <si>
    <t>0250000000</t>
  </si>
  <si>
    <t>Федеральный проект "Культурная среда"</t>
  </si>
  <si>
    <t>025A100000</t>
  </si>
  <si>
    <t>Подпрограмма "Развитие образования в сфере культуры Московской области"</t>
  </si>
  <si>
    <t>0260000000</t>
  </si>
  <si>
    <t>Основное мероприятие "Обеспечение функций муниципальных учреждений дополнительного образования сферы культуры"</t>
  </si>
  <si>
    <t>0260100000</t>
  </si>
  <si>
    <t>Подпрограмма "Развитие архивного дела в Московской области"</t>
  </si>
  <si>
    <t>0270000000</t>
  </si>
  <si>
    <t>Основное мероприятие "Временное хранение, комплектование, учет и использование архивных документов, относящихся к собственности Московской области и временно хранящихся в муниципальных архивах"</t>
  </si>
  <si>
    <t>0270200000</t>
  </si>
  <si>
    <t>Обеспечивающая подпрограмма</t>
  </si>
  <si>
    <t>0280000000</t>
  </si>
  <si>
    <t>Основное мероприятие "Создание условий для реализации полномочий органов местного самоуправления"</t>
  </si>
  <si>
    <t>0280100000</t>
  </si>
  <si>
    <t>Подпрограмма "Развитие парков культуры и отдыха"</t>
  </si>
  <si>
    <t>0290000000</t>
  </si>
  <si>
    <t>Основное мероприятие "Создание условий для массового отдыха жителей городского округа в парках культуры и отдыха"</t>
  </si>
  <si>
    <t>0290100000</t>
  </si>
  <si>
    <t>Муниципальная программа "Образование"</t>
  </si>
  <si>
    <t>0300000000</t>
  </si>
  <si>
    <t>Подпрограмма "Дошкольное образование"</t>
  </si>
  <si>
    <t>0310000000</t>
  </si>
  <si>
    <t>Основное мероприятие "Финансовое обеспечение реализации прав граждан на получение общедоступного и бесплатного дошкольного образования"</t>
  </si>
  <si>
    <t>0310200000</t>
  </si>
  <si>
    <t>Подпрограмма "Общее образование"</t>
  </si>
  <si>
    <t>0320000000</t>
  </si>
  <si>
    <t>Основное мероприятие "Финансовое обеспечение деятельности образовательных организаций"</t>
  </si>
  <si>
    <t>0320100000</t>
  </si>
  <si>
    <t>Основное мероприятие "Реализация федеральных государственных образовательных стандартов общего образования, в том числе мероприятий по нормативному правовому и методическому сопровождению, обновлению содержания и технологий образования"</t>
  </si>
  <si>
    <t>0320300000</t>
  </si>
  <si>
    <t>Основное мероприятие "Обеспечение и проведение государственной итоговой аттестации обучающихся, освоивших образовательные программы основного общего и среднего общего образования, в том числе в форме единого государственного экзамена"</t>
  </si>
  <si>
    <t>0320500000</t>
  </si>
  <si>
    <t>Федеральный проект "Современная школа"</t>
  </si>
  <si>
    <t>032E100000</t>
  </si>
  <si>
    <t>Подпрограмма "Дополнительное образование, воспитание и психолого-социальное сопровождение детей"</t>
  </si>
  <si>
    <t>0330000000</t>
  </si>
  <si>
    <t>Основное мероприятие "Финансовое обеспечение оказания услуг (выполнения работ) организациями дополнительного образования"</t>
  </si>
  <si>
    <t>0330300000</t>
  </si>
  <si>
    <t>Основное мероприятие "Обеспечение функционирования модели персонифицированного финансирования дополнительного образования детей"</t>
  </si>
  <si>
    <t>0330600000</t>
  </si>
  <si>
    <t>Подпрограмма "Обеспечивающая подпрограмма"</t>
  </si>
  <si>
    <t>0350000000</t>
  </si>
  <si>
    <t>0350100000</t>
  </si>
  <si>
    <t>Муниципальная программа "Социальная защита населения"</t>
  </si>
  <si>
    <t>0400000000</t>
  </si>
  <si>
    <t>Подпрограмма "Социальная поддержка граждан"</t>
  </si>
  <si>
    <t>0410000000</t>
  </si>
  <si>
    <t>Основное мероприятие "Предоставление мер социальной поддержки и субсидий по оплате жилого помещения и коммунальных услуг гражданам Российской Федерации, имеющим место жительства в Московской области"</t>
  </si>
  <si>
    <t>0410300000</t>
  </si>
  <si>
    <t>Основное мероприятие "Проведение социально значимых мероприятий"</t>
  </si>
  <si>
    <t>0411000000</t>
  </si>
  <si>
    <t>Основное мероприятие "Предоставление государственных гарантий муниципальным служащим, поощрение за муниципальную службу"</t>
  </si>
  <si>
    <t>0411800000</t>
  </si>
  <si>
    <t>Подпрограмма "Доступная среда"</t>
  </si>
  <si>
    <t>0420000000</t>
  </si>
  <si>
    <t>Основное мероприятие "Создание безбарьерной среды на объектах социальной, инженерной и транспортной инфраструктуры в Московской области"</t>
  </si>
  <si>
    <t>0420200000</t>
  </si>
  <si>
    <t>Подпрограмма "Развитие системы отдыха и оздоровления детей"</t>
  </si>
  <si>
    <t>0430000000</t>
  </si>
  <si>
    <t>Основное мероприятие "Мероприятия по организации отдыха детей в каникулярное время, проводимые муниципальными образованиями Московской области"</t>
  </si>
  <si>
    <t>0430500000</t>
  </si>
  <si>
    <t>Подпрограмма "Развитие и поддержка социально ориентированных некоммерческих организаций"</t>
  </si>
  <si>
    <t>0490000000</t>
  </si>
  <si>
    <t>Основное мероприятие "Осуществление финансовой поддержки СО НКО"</t>
  </si>
  <si>
    <t>0490100000</t>
  </si>
  <si>
    <t>Муниципальная программа "Спорт"</t>
  </si>
  <si>
    <t>0500000000</t>
  </si>
  <si>
    <t>Подпрограмма "Развитие физической культуры и спорта"</t>
  </si>
  <si>
    <t>0510000000</t>
  </si>
  <si>
    <t>Основное мероприятие "Обеспечение условий для развития на территории городского округа физической культуры, школьного спорта и массового спорта"</t>
  </si>
  <si>
    <t>0510100000</t>
  </si>
  <si>
    <t>Федеральный проект "Спорт - норма жизни"</t>
  </si>
  <si>
    <t>Подпрограмма "Подготовка спортивного резерва"</t>
  </si>
  <si>
    <t>0530000000</t>
  </si>
  <si>
    <t>Основное мероприятие "Подготовка спортивного резерва"</t>
  </si>
  <si>
    <t>0530100000</t>
  </si>
  <si>
    <t>Муниципальная программа "Развитие сельского хозяйства"</t>
  </si>
  <si>
    <t>0600000000</t>
  </si>
  <si>
    <t>Подпрограмма "Развитие отраслей сельского хозяйства и перерабатывающей промышленности"</t>
  </si>
  <si>
    <t>0610000000</t>
  </si>
  <si>
    <t>Основное мероприятие "Создание условий для развития сельскохозяйственного производства, расширения рынка сельскохозяйственной продукции, сырья и продовольствия"</t>
  </si>
  <si>
    <t>0611000000</t>
  </si>
  <si>
    <t>Подпрограмма "Развитие мелиорации земель сельскохозяйственного назначения"</t>
  </si>
  <si>
    <t>0620000000</t>
  </si>
  <si>
    <t>Основное мероприятие "Предотвращение выбытия из оборота земель сельскохозяйственного назначения и развитие мелиоративных систем и гидротехнических сооружений сельскохозяйственного назначения"</t>
  </si>
  <si>
    <t>0620100000</t>
  </si>
  <si>
    <t>Подпрограмма "Комплексное развитие сельских территорий"</t>
  </si>
  <si>
    <t>0630000000</t>
  </si>
  <si>
    <t>Основное мероприятие "Улучшение жилищных условий граждан, проживающих на сельских территориях"</t>
  </si>
  <si>
    <t>0630100000</t>
  </si>
  <si>
    <t>Основное мероприятие "Развитие инженерной инфраструктуры на сельских территориях"</t>
  </si>
  <si>
    <t>0630200000</t>
  </si>
  <si>
    <t>Подпрограмма "Обеспечение эпизоотического и ветеринарно-санитарного благополучия"</t>
  </si>
  <si>
    <t>0640000000</t>
  </si>
  <si>
    <t>Основное мероприятие "Обеспечение эпизоотического благополучия территории от заноса и распространения заразных, в том числе особо опасных болезней животных, включая африканскую чуму свиней"</t>
  </si>
  <si>
    <t>0640100000</t>
  </si>
  <si>
    <t>Муниципальная программа "Экология и окружающая среда"</t>
  </si>
  <si>
    <t>0700000000</t>
  </si>
  <si>
    <t>Подпрограмма "Охрана окружающей среды"</t>
  </si>
  <si>
    <t>0710000000</t>
  </si>
  <si>
    <t>Основное мероприятие "Проведение обследований состояния окружающей среды"</t>
  </si>
  <si>
    <t>0710100000</t>
  </si>
  <si>
    <t>Основное мероприятие "Вовлечение населения в экологические мероприятия"</t>
  </si>
  <si>
    <t>0710300000</t>
  </si>
  <si>
    <t>Подпрограмма "Развитие водохозяйственного комплекса"</t>
  </si>
  <si>
    <t>0720000000</t>
  </si>
  <si>
    <t>Основное мероприятие "Обеспечение безопасности гидротехнических сооружений и проведение мероприятий по берегоукреплению"</t>
  </si>
  <si>
    <t>0720100000</t>
  </si>
  <si>
    <t>Подпрограмма "Региональная программа в области обращения с отходами, в том числе с твердыми коммунальными отходами"</t>
  </si>
  <si>
    <t>0750000000</t>
  </si>
  <si>
    <t>Основное мероприятие "Организация работ в области обращения с отходами"</t>
  </si>
  <si>
    <t>0751100000</t>
  </si>
  <si>
    <t>Федеральный проект "Чистая страна"</t>
  </si>
  <si>
    <t>075G100000</t>
  </si>
  <si>
    <t>Муниципальная программа "Безопасность и обеспечение безопасности жизнедеятельности населения"</t>
  </si>
  <si>
    <t>0800000000</t>
  </si>
  <si>
    <t>Подпрограмма "Профилактика преступлений и иных правонарушений"</t>
  </si>
  <si>
    <t>0810000000</t>
  </si>
  <si>
    <t>Основное мероприятие "Обеспечение деятельности общественных объединений правоохранительной направленности"</t>
  </si>
  <si>
    <t>0810200000</t>
  </si>
  <si>
    <t>Основное мероприятие "Реализация мероприятий по обеспечению общественного порядка и общественной безопасности, профилактике проявлений экстремизма на территории муниципального образования Московской области"</t>
  </si>
  <si>
    <t>0810300000</t>
  </si>
  <si>
    <t>Основное мероприятие "Развертывание элементов системы технологического обеспечения региональной общественной безопасности и оперативного управления "Безопасный регион"</t>
  </si>
  <si>
    <t>0810400000</t>
  </si>
  <si>
    <t>Основное мероприятие "Развитие похоронного дела на территории Московской области"</t>
  </si>
  <si>
    <t>0810700000</t>
  </si>
  <si>
    <t>Подпрограмма "Снижение рисков возникновения и смягчение последствий чрезвычайных ситуаций природного и техногенного характера на территории муниципального образования Московской области"</t>
  </si>
  <si>
    <t>0820000000</t>
  </si>
  <si>
    <t>Основное мероприятие "Осуществление мероприятий по защите и смягчению последствий от чрезвычайных ситуаций природного и техногенного характера населения и территорий муниципального образования Московской области"</t>
  </si>
  <si>
    <t>0820100000</t>
  </si>
  <si>
    <t>Основное мероприятие "Выполнение мероприятий по безопасности населения на водных объектах, расположенных на территории муниципального образования Московской области"</t>
  </si>
  <si>
    <t>0820200000</t>
  </si>
  <si>
    <t>Подпрограмма "Развитие и совершенствование систем оповещения и информирования населения муниципального образования Московской области"</t>
  </si>
  <si>
    <t>0830000000</t>
  </si>
  <si>
    <t>Основное мероприятие "Создание, развитие и поддержание в постоянной готовности систем оповещения населения об опасностях, возникающих при военных конфликтах или вследствие этих конфликтов, а также при чрезвычайных ситуациях природного и техногенного характера (происшествиях) на территории муниципального образования Московской области"</t>
  </si>
  <si>
    <t>0830100000</t>
  </si>
  <si>
    <t>Подпрограмма "Обеспечение пожарной безопасности на территории муниципального образования Московской области"</t>
  </si>
  <si>
    <t>0840000000</t>
  </si>
  <si>
    <t>Основное мероприятие "Повышение степени пожарной безопасности"</t>
  </si>
  <si>
    <t>0840100000</t>
  </si>
  <si>
    <t>Муниципальная программа "Жилище"</t>
  </si>
  <si>
    <t>0900000000</t>
  </si>
  <si>
    <t>Подпрограмма "Комплексное освоение земельных участков в целях жилищного строительства и развитие застроенных территорий"</t>
  </si>
  <si>
    <t>0910000000</t>
  </si>
  <si>
    <t>Основное мероприятие "Создание условий для развития рынка доступного жилья, развитие жилищного строительства"</t>
  </si>
  <si>
    <t>0910100000</t>
  </si>
  <si>
    <t>Основное мероприятие "Финансовое обеспечение выполнения отдельных государственных полномочий в сфере жилищной политики, переданных органам местного самоуправления"</t>
  </si>
  <si>
    <t>0910700000</t>
  </si>
  <si>
    <t>Подпрограмма "Обеспечение жильем молодых семей"</t>
  </si>
  <si>
    <t>0920000000</t>
  </si>
  <si>
    <t>Основное мероприятие "Оказание государственной поддержки молодым семьям в виде социальных выплат на приобретение жилого помещения или на создание объекта индивидуального жилищного строительства"</t>
  </si>
  <si>
    <t>0920100000</t>
  </si>
  <si>
    <t>Подпрограмма "Обеспечение жильем детей-сирот и детей, оставшихся без попечения родителей, лиц из числа детей-сирот и детей, оставшихся без попечения родителей"</t>
  </si>
  <si>
    <t>0930000000</t>
  </si>
  <si>
    <t>Основное мероприятие "Оказание мер социальной поддержки детям-сиротам, детям, оставшимся без попечения родителей, лицам из числа указанной категории детей, а также гражданам, желающим взять детей на воспитание в семью"</t>
  </si>
  <si>
    <t>0930100000</t>
  </si>
  <si>
    <t>Муниципальная программа "Развитие инженерной инфраструктуры и энергоэффективности"</t>
  </si>
  <si>
    <t>1000000000</t>
  </si>
  <si>
    <t>Подпрограмма "Чистая вода"</t>
  </si>
  <si>
    <t>1010000000</t>
  </si>
  <si>
    <t>Основное мероприятие "Строительство, реконструкция, капитальный ремонт, приобретение, монтаж и ввод в эксплуатацию объектов водоснабжения на территории муниципальных образований Московской области"</t>
  </si>
  <si>
    <t>1010200000</t>
  </si>
  <si>
    <t>Подпрограмма "Системы водоотведения"</t>
  </si>
  <si>
    <t>1020000000</t>
  </si>
  <si>
    <t>Основное мероприятие "Строительство (реконструкция), капитальный ремонт канализационных коллекторов (участков) и канализационных насосных станций на территории муниципальных образований Московской области"</t>
  </si>
  <si>
    <t>1020200000</t>
  </si>
  <si>
    <t>Подпрограмма "Создание условий для обеспечения качественными коммунальными услугами"</t>
  </si>
  <si>
    <t>1030000000</t>
  </si>
  <si>
    <t>Основное мероприятие "Строительство, реконструкция, капитальный ремонт, приобретение, монтаж и ввод в эксплуатацию объектов коммунальной инфраструктуры на территории муниципальных образований Московской области"</t>
  </si>
  <si>
    <t>1030200000</t>
  </si>
  <si>
    <t>Основное мероприятие "Проведение первоочередных мероприятий по восстановлению инфраструктуры военных городков на территории Московской области, переданных из федеральной собственности"</t>
  </si>
  <si>
    <t>1030300000</t>
  </si>
  <si>
    <t>Основное мероприятие  «Мониторинг разработки и утверждения схем водоснабжения и водоотведения, теплоснабжения, а также программ комплексного развития систем коммунальной инфраструктуры городских округов»</t>
  </si>
  <si>
    <t>1030500000</t>
  </si>
  <si>
    <t>Подпрограмма "Развитие газификации"</t>
  </si>
  <si>
    <t>1060000000</t>
  </si>
  <si>
    <t>Основное мероприятие "Строительство и содержание газопроводов в населенных пунктах"</t>
  </si>
  <si>
    <t>1060100000</t>
  </si>
  <si>
    <t>1080000000</t>
  </si>
  <si>
    <t>1080100000</t>
  </si>
  <si>
    <t>Муниципальная программа "Предпринимательство"</t>
  </si>
  <si>
    <t>1100000000</t>
  </si>
  <si>
    <t>Подпрограмма "Развитие малого и среднего предпринимательства"</t>
  </si>
  <si>
    <t>1130000000</t>
  </si>
  <si>
    <t>Основное мероприятие "Реализация механизмов муниципальной поддержки субъектов малого и среднего предпринимательства"</t>
  </si>
  <si>
    <t>1130200000</t>
  </si>
  <si>
    <t>Подпрограмма "Развитие потребительского рынка и услуг на территории муниципального образования Московской области"</t>
  </si>
  <si>
    <t>1140000000</t>
  </si>
  <si>
    <t>Основное мероприятие "Реализация губернаторской программы "100 бань Подмосковья" на территории Московской области"</t>
  </si>
  <si>
    <t>1140500000</t>
  </si>
  <si>
    <t>Муниципальная программа "Управление имуществом и муниципальными финансами"</t>
  </si>
  <si>
    <t>1200000000</t>
  </si>
  <si>
    <t>Подпрограмма "Развитие имущественного комплекса"</t>
  </si>
  <si>
    <t>1210000000</t>
  </si>
  <si>
    <t>Основное мероприятие "Управление имуществом, находящимся в муниципальной собственности, и выполнение кадастровых работ"</t>
  </si>
  <si>
    <t>1210200000</t>
  </si>
  <si>
    <t>Основное мероприятие "Создание условий для реализации государственных полномочий в области земельных отношений"</t>
  </si>
  <si>
    <t>1210300000</t>
  </si>
  <si>
    <t>1210700000</t>
  </si>
  <si>
    <t>Подпрограмма "Совершенствование муниципальной службы Московской области"</t>
  </si>
  <si>
    <t>1230000000</t>
  </si>
  <si>
    <t>Основное мероприятие "Организация профессионального развития муниципальных служащих Московской области"</t>
  </si>
  <si>
    <t>1230100000</t>
  </si>
  <si>
    <t>Подпрограмма "Управление муниципальными финансами"</t>
  </si>
  <si>
    <t>1240000000</t>
  </si>
  <si>
    <t>Основное мероприятие "Управление муниципальным долгом"</t>
  </si>
  <si>
    <t>1240600000</t>
  </si>
  <si>
    <t>1250000000</t>
  </si>
  <si>
    <t>1250100000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</si>
  <si>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</si>
  <si>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>1300000000</t>
  </si>
  <si>
    <t>Подпрограмма "Развитие системы информирования населения о деятельности органов местного самоуправления Московской области, создание доступной современной медиасреды"</t>
  </si>
  <si>
    <t>1310000000</t>
  </si>
  <si>
    <t>Основное мероприятие "Информирование населения об основных событиях социально-экономического развития и общественно-политической жизни"</t>
  </si>
  <si>
    <t>1310100000</t>
  </si>
  <si>
    <t>Основное мероприятие "Организация создания и эксплуатации сети объектов наружной рекламы"</t>
  </si>
  <si>
    <t>1310700000</t>
  </si>
  <si>
    <t>Подпрограмма "Эффективное местное самоуправление Московской области"</t>
  </si>
  <si>
    <t>1330000000</t>
  </si>
  <si>
    <t>Основное мероприятие "Реализация практик инициативного бюджетирования на территории муниципальных образований Московской области"</t>
  </si>
  <si>
    <t>1330700000</t>
  </si>
  <si>
    <t>Подпрограмма "Молодежь Подмосковья"</t>
  </si>
  <si>
    <t>1340000000</t>
  </si>
  <si>
    <t>Основное мероприятие "Организация и проведение мероприятий по гражданско-патриотическому и духовно-нравственному воспитанию молодежи, а также по вовлечению молодежи в международное, межрегиональное и межмуниципальное сотрудничество"</t>
  </si>
  <si>
    <t>1340100000</t>
  </si>
  <si>
    <t>1350000000</t>
  </si>
  <si>
    <t>Основное мероприятие "Корректировка списков кандидатов в присяжные заседатели федеральных судов общей юрисдикции в Российской Федерации"</t>
  </si>
  <si>
    <t>1350400000</t>
  </si>
  <si>
    <t>Основное мероприятие "Подготовка и проведение Всероссийской переписи населения"</t>
  </si>
  <si>
    <t>1350600000</t>
  </si>
  <si>
    <t>Муниципальная программа "Развитие и функционирование дорожно-транспортного комплекса"</t>
  </si>
  <si>
    <t>1400000000</t>
  </si>
  <si>
    <t>Подпрограмма "Пассажирский транспорт общего пользования"</t>
  </si>
  <si>
    <t>1410000000</t>
  </si>
  <si>
    <t>Основное мероприятие "Организация транспортного обслуживания населения по муниципальным маршрутам регулярных перевозок по регулируемым тарифам в соответствии с муниципальными контрактами и договорами на выполнение работ по перевозке пассажиров"</t>
  </si>
  <si>
    <t>1410200000</t>
  </si>
  <si>
    <t>Подпрограмма "Дороги Подмосковья"</t>
  </si>
  <si>
    <t>1420000000</t>
  </si>
  <si>
    <t>Основное мероприятие "Ремонт, капитальный ремонт сети автомобильных дорог, мостов и путепроводов местного значения"</t>
  </si>
  <si>
    <t>1420500000</t>
  </si>
  <si>
    <t>Муниципальная программа "Цифровое муниципальное образование"</t>
  </si>
  <si>
    <t>1500000000</t>
  </si>
  <si>
    <t>Подпрограмма "Снижение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услуг, а также услуг почтовой связи"</t>
  </si>
  <si>
    <t>1510000000</t>
  </si>
  <si>
    <t>Основное мероприятие "Организация деятельности многофункциональных центров предоставления государственных и муниципальных услуг"</t>
  </si>
  <si>
    <t>1510200000</t>
  </si>
  <si>
    <t>Основное мероприятие "Совершенствование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услуг"</t>
  </si>
  <si>
    <t>1510300000</t>
  </si>
  <si>
    <t>Подпрограмма "Развитие информационной и технологической инфраструктуры экосистемы цифровой экономики муниципального образования Московской области"</t>
  </si>
  <si>
    <t>1520000000</t>
  </si>
  <si>
    <t>Основное мероприятие "Информационная инфраструктура"</t>
  </si>
  <si>
    <t>1520100000</t>
  </si>
  <si>
    <t>Основное мероприятие "Информационная безопасность"</t>
  </si>
  <si>
    <t>1520200000</t>
  </si>
  <si>
    <t>Основное мероприятие "Цифровое государственное управление"</t>
  </si>
  <si>
    <t>1520300000</t>
  </si>
  <si>
    <t>Федеральный проект "Цифровая образовательная среда"</t>
  </si>
  <si>
    <t>152E400000</t>
  </si>
  <si>
    <t>Муниципальная программа "Архитектура и градостроительство"</t>
  </si>
  <si>
    <t>1600000000</t>
  </si>
  <si>
    <t>Подпрограмма "Реализация политики пространственного развития городского округа"</t>
  </si>
  <si>
    <t>1620000000</t>
  </si>
  <si>
    <t>Основное мероприятие "Финансовое обеспечение выполнения отдельных государственных полномочий в сфере архитектуры и градостроительства, переданных органам местного самоуправления муниципальных образований Московской области"</t>
  </si>
  <si>
    <t>1620300000</t>
  </si>
  <si>
    <t>Основное мероприятие "Обеспечение мер по ликвидации самовольных, недостроенных и аварийных объектов на территории муниципального образования Московской области"</t>
  </si>
  <si>
    <t>1620400000</t>
  </si>
  <si>
    <t>1640000000</t>
  </si>
  <si>
    <t>1640100000</t>
  </si>
  <si>
    <t>Муниципальная программа "Формирование современной комфортной городской среды"</t>
  </si>
  <si>
    <t>1700000000</t>
  </si>
  <si>
    <t>Подпрограмма "Комфортная городская среда"</t>
  </si>
  <si>
    <t>1710000000</t>
  </si>
  <si>
    <t>Основное мероприятие "Благоустройство общественных территорий муниципальных образований Московской области"</t>
  </si>
  <si>
    <t>1710100000</t>
  </si>
  <si>
    <t>Федеральный проект "Формирование комфортной городской среды"</t>
  </si>
  <si>
    <t>171F200000</t>
  </si>
  <si>
    <t>Подпрограмма "Благоустройство территорий"</t>
  </si>
  <si>
    <t>1720000000</t>
  </si>
  <si>
    <t>Основное мероприятие "Обеспечение комфортной среды проживания на территории муниципального образования"</t>
  </si>
  <si>
    <t>1720100000</t>
  </si>
  <si>
    <t>Подпрограмма "Создание условий для обеспечения комфортного проживания жителей в многоквартирных домах Московской области"</t>
  </si>
  <si>
    <t>1730000000</t>
  </si>
  <si>
    <t>Основное мероприятие "Приведение в надлежащее состояние подъездов в многоквартирных домах"</t>
  </si>
  <si>
    <t>1730100000</t>
  </si>
  <si>
    <t>Основное мероприятие "Создание благоприятных условий для проживания граждан в многоквартирных домах, расположенных на территории Московской области"</t>
  </si>
  <si>
    <t>1730200000</t>
  </si>
  <si>
    <t>Муниципальная программа "Строительство объектов социальной инфраструктуры"</t>
  </si>
  <si>
    <t>1800000000</t>
  </si>
  <si>
    <t>Подпрограмма "Строительство (реконструкция) объектов образования"</t>
  </si>
  <si>
    <t>1830000000</t>
  </si>
  <si>
    <t>Основное мероприятие "Организация строительства (реконструкции) объектов дошкольного образования"</t>
  </si>
  <si>
    <t>1830100000</t>
  </si>
  <si>
    <t>Основное мероприятие "Организация строительства (реконструкции) объектов общего образования"</t>
  </si>
  <si>
    <t>1830200000</t>
  </si>
  <si>
    <t>183E100000</t>
  </si>
  <si>
    <t>Подпрограмма "Строительство (реконструкция) объектов физической культуры и спорта"</t>
  </si>
  <si>
    <t>1850000000</t>
  </si>
  <si>
    <t>185P500000</t>
  </si>
  <si>
    <t>Подпрограмма "Строительство (реконструкция) объектов административно-общественного и жилого назначения"</t>
  </si>
  <si>
    <t>1860000000</t>
  </si>
  <si>
    <t>Основное мероприятие "Организация строительства (реконструкции) объектов административного назначения"</t>
  </si>
  <si>
    <t>1860100000</t>
  </si>
  <si>
    <t>Муниципальная программа "Переселение граждан из аварийного жилищного фонда"</t>
  </si>
  <si>
    <t>1900000000</t>
  </si>
  <si>
    <t>Подпрограмма "Обеспечение мероприятий по переселению граждан из аварийного жилищного фонда в Московской области"</t>
  </si>
  <si>
    <t>1920000000</t>
  </si>
  <si>
    <t>Федеральный проект "Обеспечение устойчивого сокращения непригодного для проживания жилищного фонда"</t>
  </si>
  <si>
    <t>192F300000</t>
  </si>
  <si>
    <t>Подпрограмма "Обеспечение мероприятий в рамках Адресной программы Московской области "Переселение граждан из аварийного жилищного фонда в Московской области на 2016-2021 годы"</t>
  </si>
  <si>
    <t>1930000000</t>
  </si>
  <si>
    <t>193F300000</t>
  </si>
  <si>
    <t>Руководство и управление в сфере установленных функций органов местного самоуправления</t>
  </si>
  <si>
    <t>9500000000</t>
  </si>
  <si>
    <t>Непрограммные расходы</t>
  </si>
  <si>
    <t>9900000000</t>
  </si>
  <si>
    <t>ВСЕГО</t>
  </si>
  <si>
    <t>Ожидаемое исполнение за год</t>
  </si>
  <si>
    <t>% исполнения</t>
  </si>
  <si>
    <t>план с учетом принятых изменений на 01.11.2021г</t>
  </si>
  <si>
    <t>Основное мероприятие "Развитие торгового обслуживания в сельских населенных пунктах"</t>
  </si>
  <si>
    <t>0630500000</t>
  </si>
  <si>
    <t>ВСЕГО ДОХОДОВ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</si>
  <si>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</si>
  <si>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</si>
  <si>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</si>
  <si>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000 2 18 00000 00 0000 000</t>
  </si>
  <si>
    <t>ПРОЧИЕ БЕЗВОЗМЕЗДНЫЕ ПОСТУПЛЕНИЯ</t>
  </si>
  <si>
    <t>000 2 07 00000 00 0000 000</t>
  </si>
  <si>
    <t>Предоставление негосударственными организациями грантов для получателей средств бюджетов городских округов</t>
  </si>
  <si>
    <t>000 2 04 04010 04 0000 150</t>
  </si>
  <si>
    <t>ИНЫЕ МЕЖБЮДЖЕТНЫЕ ТРАНСФЕРТЫ</t>
  </si>
  <si>
    <t>000 2 02 40000 00 0000 150</t>
  </si>
  <si>
    <t>СУБВЕНЦИИ БЮДЖЕТАМ БЮДЖЕТНОЙ СИСТЕМЫ РОССИЙСКОЙ ФЕДЕРАЦИИ</t>
  </si>
  <si>
    <t>000 2 02 30000 00 0000 150</t>
  </si>
  <si>
    <t>СУБСИДИИ БЮДЖЕТАМ БЮДЖЕТНОЙ СИСТЕМЫ РОССИЙСКОЙ ФЕДЕРАЦИИ (МЕЖБЮДЖЕТНЫЕ СУБСИДИИ)</t>
  </si>
  <si>
    <t>000 2 02 20000 00 0000 150</t>
  </si>
  <si>
    <t xml:space="preserve">Прочие дотации бюджетам городских округов </t>
  </si>
  <si>
    <t>000 2 02 19999 04 0000 150</t>
  </si>
  <si>
    <t>Дотации бюджетам городских округов на выравнивание бюджетной обеспеченности</t>
  </si>
  <si>
    <t>000 2 02 15001 04 0000 150</t>
  </si>
  <si>
    <t>ДОТАЦИИ БЮДЖЕТАМ БЮДЖЕТНОЙ СИСТЕМЫ РОССИЙСКОЙ ФЕДЕРАЦИИ</t>
  </si>
  <si>
    <t>000 2 02 10000 00 0000 150</t>
  </si>
  <si>
    <t>БЕЗВОЗМЕЗДНЫЕ ПОСТУПЛЕНИЯ ОТ ДРУГИХ БЮДЖЕТОВ БЮДЖЕТНОЙ СИСТЕМЫ РОССИЙСКОЙ ФЕДЕРАЦИИ</t>
  </si>
  <si>
    <t>000 2 02 00000 00 0000 000</t>
  </si>
  <si>
    <t>БЕЗВОЗМЕЗДНЫЕ ПОСТУПЛЕНИЯ</t>
  </si>
  <si>
    <t>000 2 00 00000 00 0000 000</t>
  </si>
  <si>
    <t>для поступлений инициативных платежей для реализации каждого инициативного проекта</t>
  </si>
  <si>
    <t>Инициативные платежи, зачисляемые в бюджеты городских округов</t>
  </si>
  <si>
    <t>000 1 17 15020 04 0000 150</t>
  </si>
  <si>
    <t xml:space="preserve"> Поступления за выдачу разрешения на вырубку зеленых насаждений – порубочного билета на территории городского округа Ступино Московской области</t>
  </si>
  <si>
    <t>000 1 17 05040 04 0010 180</t>
  </si>
  <si>
    <t>Прочие неналоговые доходы бюджетов городских округов</t>
  </si>
  <si>
    <t>000 1 17 05040 04 0009 180</t>
  </si>
  <si>
    <t>000 1 17 05040 04 0008 180</t>
  </si>
  <si>
    <t>000 1 17 05040 04 0000 180</t>
  </si>
  <si>
    <t xml:space="preserve">Прочие неналоговые доходы бюджетов городских округов </t>
  </si>
  <si>
    <t>Невыясненные поступления, зачисляемые в бюджеты городских округов</t>
  </si>
  <si>
    <t>000 1 17 01040 04 0000 180</t>
  </si>
  <si>
    <t xml:space="preserve">ПРОЧИЕ НЕНАЛОГОВЫЕ ДОХОДЫ </t>
  </si>
  <si>
    <t>000 1 17 00000 00 0000 000</t>
  </si>
  <si>
    <t>ШТРАФЫ, САНКЦИИ, ВОЗМЕЩЕНИЕ УЩЕРБА</t>
  </si>
  <si>
    <t>000 1 16 00000 00 0000 000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</si>
  <si>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</si>
  <si>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>000 1 14 06312 04 0000 430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</si>
  <si>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</si>
  <si>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000 1 14 06012 04 0000 430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</si>
  <si>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</si>
  <si>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000 1 14 02043 04 0000 410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</si>
  <si>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</si>
  <si>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000 1 14 02042 04 0000 440</t>
  </si>
  <si>
    <t>Доходы от реализации имущества, находящегося в оперативном управлении учреждений, находящихся в ведении органов управления и городских округов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</si>
  <si>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000 1 14 02042 04 0000 410</t>
  </si>
  <si>
    <t>Доходы от продажи квартир, находящихся в собственности городских округов</t>
  </si>
  <si>
    <t>000 1 14 01040 04 0000 410</t>
  </si>
  <si>
    <t>ДОХОДЫ ОТ ПРОДАЖИ МАТЕРИАЛЬНЫХ И НЕМАТЕРИАЛЬНЫХ АКТИВОВ</t>
  </si>
  <si>
    <t>000 1 14 00000 00 0000 000</t>
  </si>
  <si>
    <t>родительская плата в ДДО "Управление образования"</t>
  </si>
  <si>
    <t>000 1 13 02994 04 0007 130</t>
  </si>
  <si>
    <t>Прочие доходы от компенсации затрат бюджетов городских округов (родительская плата в ДДО)</t>
  </si>
  <si>
    <t>оздоровительная кампания "Комитет по физической культуре и массовому спорту", "Комитет по работе с молодежью и молодежной политике"</t>
  </si>
  <si>
    <t>000 1 13 02994 04 0006 130</t>
  </si>
  <si>
    <t>оздоровительная кампания "Управление образования"</t>
  </si>
  <si>
    <t>Прочие доходы от компенсации затрат бюджетов городских округов (оздоровительная кампания детей)</t>
  </si>
  <si>
    <t xml:space="preserve">Возврат остатков (мун. задания "4") </t>
  </si>
  <si>
    <t>000 1 13 02994 04 0013 130</t>
  </si>
  <si>
    <t xml:space="preserve">Возврат остатков (администрация) </t>
  </si>
  <si>
    <t>000 1 13 02994 04 0012 130</t>
  </si>
  <si>
    <t>Прочие доходы от компенсации затрат бюджетов городских округов (ФУ)</t>
  </si>
  <si>
    <t>000 1 13 02994 04 0000 130</t>
  </si>
  <si>
    <t>Прочие доходы от компенсации затрат бюджетов городских округов (КСП)</t>
  </si>
  <si>
    <t>Прочие доходы от компенсации затрат бюджетов городских округов (СД)</t>
  </si>
  <si>
    <t>Прочие доходы от компенсации затрат бюджетов городских округов</t>
  </si>
  <si>
    <t>Доходы поступающие в порядке возмещения расходов, понесенных в связи с эксплуатацией имущества городских округов</t>
  </si>
  <si>
    <t>000 1 13 02064 04 0000 130</t>
  </si>
  <si>
    <t>доходы от платных услуг, оказываемых казенными учреждениями (Комитет по архитектуре и градостроительству МО)</t>
  </si>
  <si>
    <t>000 1 13 01994 04 0000 130</t>
  </si>
  <si>
    <t xml:space="preserve">доходы от платных услуг, оказываемых казенными учреждениями (соц сфера) </t>
  </si>
  <si>
    <t xml:space="preserve">доходы от платных услуг, оказываемых казенными учреждениями </t>
  </si>
  <si>
    <t>Прочие доходы от оказания платных услуг (работ) получателями средств бюджетов городских округов</t>
  </si>
  <si>
    <t>Плата за оказание услуг по присоединению объектов дорожного сервиса к автомобильным дорогам общего пользования местного значения, зачисляемая в бюджеты городских округов</t>
  </si>
  <si>
    <t>000 1 13 01530 04 0000 130</t>
  </si>
  <si>
    <t>ДОХОДЫ ОТ ОКАЗАНИЯ ПЛАТНЫХ УСЛУГ (РАБОТ) И КОМПЕНСАЦИИ ЗАТРАТ ГОСУДАРСТВА</t>
  </si>
  <si>
    <t>000 1 13 00000 00 0000 000</t>
  </si>
  <si>
    <t>Плата за выбросы загрязняющих веществ, образующихся при сжигании на факельных установках и (или) рассеивании попутного нефтяного газа</t>
  </si>
  <si>
    <t>000 1 12 01070 01 0000 120</t>
  </si>
  <si>
    <t>Плата за размещение твердых коммунальных отходов</t>
  </si>
  <si>
    <t>000 1 12 01042 01 0000 120</t>
  </si>
  <si>
    <t>Плата за размещение отходов производства</t>
  </si>
  <si>
    <t>000 1 12 01041 01 0000 120</t>
  </si>
  <si>
    <t>Плата за сбросы загрязняющих веществ в водные объекты</t>
  </si>
  <si>
    <t>000 1 12 01030 01 0000 120</t>
  </si>
  <si>
    <t>Плата за выбросы загрязняющих веществ в атмосферный воздух стационарными объектами</t>
  </si>
  <si>
    <t>000 1 12 01010 01 0000 120</t>
  </si>
  <si>
    <t>Плата за негативное воздействие на окружающую среду</t>
  </si>
  <si>
    <t>000 1 12 01000 01 0000 120</t>
  </si>
  <si>
    <t>ПЛАТЕЖИ ПРИ ПОЛЬЗОВАНИИ ПРИРОДНЫМИ РЕСУРСАМИ</t>
  </si>
  <si>
    <t>000 1 12 00000 00 0000 000</t>
  </si>
  <si>
    <t xml:space="preserve">Поступления по плате, поступившей в рамках договора за предоставление права на установку и эксплуатацию рекламных конструкций </t>
  </si>
  <si>
    <t>000 1 11 09080 04 0009 120</t>
  </si>
  <si>
    <t>Поступления по плате, поступившей в рамках договора за предоставление права на размещение и эксплуатацию нестационарного торгового объекта</t>
  </si>
  <si>
    <t>000 1 11 09080 04 0008 120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</si>
  <si>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</t>
  </si>
  <si>
    <t>000 1 11 09080 04 0000 120</t>
  </si>
  <si>
    <t>Поступления по плате за размещение объектов на землях или земельных участках, находящихся в муниципальной собственности или собственность на которые не разграничена)</t>
  </si>
  <si>
    <t>000 1 11 09044 04 0014 120</t>
  </si>
  <si>
    <t xml:space="preserve">Поступления по плате за наем жилых помещений, находящихся в собственности муниципальных образований </t>
  </si>
  <si>
    <t>000 1 11 09044 04 0000 120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</si>
  <si>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</si>
  <si>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</si>
  <si>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000 1 11 07014 04 0000 120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</si>
  <si>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</si>
  <si>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000 1 11 05312 04 0000 120</t>
  </si>
  <si>
    <t>Доходы от сдачи в аренду имущества, составляющего казну городских округов (за исключением земельных участков)</t>
  </si>
  <si>
    <t>000 1 11 05074 04 0000 120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</si>
  <si>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</si>
  <si>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000 1 11 05034 04 0000 120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</si>
  <si>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</si>
  <si>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000 1 11 05024 04 0000 120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</si>
  <si>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</si>
  <si>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000 1 11 05012 04 0000 120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</si>
  <si>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</si>
  <si>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</si>
  <si>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Проценты, полученные от предоставления бюджетных кредитов внутри страны</t>
  </si>
  <si>
    <t>000 1 11 03000 00 0000 120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</si>
  <si>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</si>
  <si>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</si>
  <si>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ЗАДОЛЖЕННОСТЬ И ПЕРЕРАСЧЕТЫ ПО ОТМЕНЕННЫМ НАЛОГАМ, СБОРАМ И ИНЫМ ОБЯЗАТЕЛЬНЫМ ПЛАТЕЖАМ</t>
  </si>
  <si>
    <t>000 1 09 00000 00 0000 000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</si>
  <si>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</si>
  <si>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>000 1 08 07173 01 0000 110</t>
  </si>
  <si>
    <t>Государственная пошлина за выдачу разрешения на установку рекламной конструкции</t>
  </si>
  <si>
    <t>000 1 08 07150 01 0000 110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</si>
  <si>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(прочие поступления)</t>
  </si>
  <si>
    <t>000 1 08 03010 01 4000 110</t>
  </si>
  <si>
    <t xml:space="preserve"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 </t>
  </si>
  <si>
    <t>000 1 08 03010 01 1060 110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</si>
  <si>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</si>
  <si>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000 1 08 03010 01 1050 110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</si>
  <si>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</si>
  <si>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</si>
  <si>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>ГОСУДАРСТВЕННАЯ ПОШЛИНА</t>
  </si>
  <si>
    <t>000 1 08 00000 00 0000 000</t>
  </si>
  <si>
    <t>Земельный налог с физических лиц, обладающих земельным участком, расположенным в границах городских округов</t>
  </si>
  <si>
    <t>000 1 06 06042 04 0000 110</t>
  </si>
  <si>
    <t>Земельный налог с организаций, обладающих земельным участком, расположенным в границах городских округов</t>
  </si>
  <si>
    <t>000 1 06 06032 04 0000 110</t>
  </si>
  <si>
    <t>Земельный налог</t>
  </si>
  <si>
    <t>000 1 06 06000 00 0000 110</t>
  </si>
  <si>
    <t>Налог на имущество физических лиц</t>
  </si>
  <si>
    <t>000 1 06 01000 00 0000 110</t>
  </si>
  <si>
    <t>НАЛОГИ НА ИМУЩЕСТВО</t>
  </si>
  <si>
    <t>000 1 06 00000 00 0000 000</t>
  </si>
  <si>
    <t>Налог, взимаемый в связи с применением патентной системы налогообложения</t>
  </si>
  <si>
    <t>000 1 05 04000 02 0000 110</t>
  </si>
  <si>
    <t>Единый сельскохозяйственный налог</t>
  </si>
  <si>
    <t>000 1 05 03000 01 0000 110</t>
  </si>
  <si>
    <t>Единый налог на вмененный доход для отдельных видов деятельности</t>
  </si>
  <si>
    <t>000 1 05 02000 02 0000 110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</si>
  <si>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</si>
  <si>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000 1 05 01050 01 0000 110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</si>
  <si>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</si>
  <si>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000 1 05 01022 01 0000 110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</si>
  <si>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</si>
  <si>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</si>
  <si>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</si>
  <si>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000 1 05 01012 01 0000 110</t>
  </si>
  <si>
    <t>Налог, взимаемый с налогоплательщиков, выбравших в качестве объекта налогообложения доходы</t>
  </si>
  <si>
    <t>000 1 05 01011 01 0000 110</t>
  </si>
  <si>
    <t>Налог, взимаемый в связи с применением упрощенной системы налогообложения</t>
  </si>
  <si>
    <t>000 1 05 01000 00 0000 110</t>
  </si>
  <si>
    <t>НАЛОГИ НА СОВОКУПНЫЙ ДОХОД</t>
  </si>
  <si>
    <t>000 1 05 00000 00 0000 000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</si>
  <si>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</si>
  <si>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</si>
  <si>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</si>
  <si>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</si>
  <si>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</si>
  <si>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</si>
  <si>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</si>
  <si>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</si>
  <si>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>Акцизы по подакцизным товарам (продукции), производимым на территории Российской Федерации</t>
  </si>
  <si>
    <t>000 1 03 02000 01 0000 110</t>
  </si>
  <si>
    <t>НАЛОГИ НА ТОВАРЫ (РАБОТЫ, УСЛУГИ), РЕАЛИЗУЕМЫЕ НА ТЕРРИТОРИИ РОССИЙСКОЙ ФЕДЕРАЦИИ</t>
  </si>
  <si>
    <t>000 1 03 00000 00 0000 000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</si>
  <si>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</si>
  <si>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000 1 01 02080 01 0000 110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</si>
  <si>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</si>
  <si>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000 1 01 02040 01 0000 110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</si>
  <si>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</si>
  <si>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</si>
  <si>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</si>
  <si>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</si>
  <si>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</si>
  <si>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</si>
  <si>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>Налог на доходы физических лиц</t>
  </si>
  <si>
    <t>000 1 01 02000 01 0000 110</t>
  </si>
  <si>
    <t>НАЛОГИ НА ПРИБЫЛЬ, ДОХОДЫ</t>
  </si>
  <si>
    <t>000 1 01 00000 00 0000 000</t>
  </si>
  <si>
    <t>НАЛОГОВЫЕ И НЕНАЛОГОВЫЕ ДОХОДЫ</t>
  </si>
  <si>
    <t>000 1 00 00000 00 0000 000</t>
  </si>
  <si>
    <t>%</t>
  </si>
  <si>
    <t>(+, -) 
тыс. руб.</t>
  </si>
  <si>
    <t>тыс. руб.</t>
  </si>
  <si>
    <t>проект 2024г к проекту 2023г</t>
  </si>
  <si>
    <t>проект 2023г к проекту 2022г</t>
  </si>
  <si>
    <t>к Решению СД № 496/51 с учетом принятых изменений (2023 год (проект))</t>
  </si>
  <si>
    <t>2024 год (проект)</t>
  </si>
  <si>
    <t>2023 год (проект)</t>
  </si>
  <si>
    <r>
      <t xml:space="preserve">утвержденный бюджет от 17.12.2020 № 496/51 </t>
    </r>
    <r>
      <rPr>
        <b/>
        <sz val="7"/>
        <rFont val="Arial Narrow"/>
        <family val="2"/>
        <charset val="204"/>
      </rPr>
      <t>(в ред. от 18.03.2021 № 530/56, от 17.06.2021 № 551/59)</t>
    </r>
  </si>
  <si>
    <t>откл от МЭФ = (наш проект - НП МЭФ)</t>
  </si>
  <si>
    <t xml:space="preserve">к Решению СД № 496/51 с учетом принятых изменений </t>
  </si>
  <si>
    <t>к факту 2020 года</t>
  </si>
  <si>
    <t xml:space="preserve">к ожидаемому исполнению за 2021 год </t>
  </si>
  <si>
    <t xml:space="preserve">к утвержденному плану на 2021 год с учетом принятых изменений </t>
  </si>
  <si>
    <t>Сумма (проект)</t>
  </si>
  <si>
    <t>расчетный НП (сведения МЭиФ МО)</t>
  </si>
  <si>
    <t>ожидаемое исполнение к факту 2020 года</t>
  </si>
  <si>
    <t xml:space="preserve">ожидаемое исполнение к утвержденному плану на 2021 год с учетом принятых изменений </t>
  </si>
  <si>
    <t xml:space="preserve">ожидаемое исполнение </t>
  </si>
  <si>
    <t>исполнение 2020 года к факту 2019 года</t>
  </si>
  <si>
    <t>факт</t>
  </si>
  <si>
    <t xml:space="preserve">Наименование доходов </t>
  </si>
  <si>
    <t>Код бюджетной классификации Российской Федерации</t>
  </si>
  <si>
    <t>отклонение</t>
  </si>
  <si>
    <t>плановый период</t>
  </si>
  <si>
    <t>отклонение проекта бюджета на 2022 год</t>
  </si>
  <si>
    <t>проект бюджета на 2022 год</t>
  </si>
  <si>
    <t>бюджет на 2021 год</t>
  </si>
  <si>
    <t>бюджет 2020 год</t>
  </si>
  <si>
    <t>бюджет 2019 год</t>
  </si>
  <si>
    <t>бюджет 2018 год</t>
  </si>
  <si>
    <t>Оценка ожидаемого исполнения бюджета городского округа Ступино Московской области за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</si>
</sst>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_р_._-;\-* #,##0.00_р_._-;_-* &quot;-&quot;??_р_._-;_-@_-"/>
    <numFmt numFmtId="165" formatCode="[&gt;=50]#,##0.0,;[Red][&lt;=-50]\-#,##0.0,;#,##0.0,"/>
    <numFmt numFmtId="166" formatCode="#,##0.0"/>
    <numFmt numFmtId="167" formatCode="#,##0.0_ ;[Red]\-#,##0.0\ "/>
    <numFmt numFmtId="168" formatCode="#,##0.00000"/>
    <numFmt numFmtId="169" formatCode="#,##0.000"/>
  </numFmts>
  <fonts count="22" x14ac:knownFonts="1">
    <font>
      <sz val="11"/>
      <color indexed="8"/>
      <name val="Calibri"/>
      <family val="2"/>
      <scheme val="minor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indexed="8"/>
      <name val="Arial"/>
      <family val="2"/>
      <charset val="204"/>
    </font>
    <font>
      <sz val="11"/>
      <color indexed="8"/>
      <name val="Calibri"/>
      <family val="2"/>
      <scheme val="minor"/>
    </font>
    <font>
      <sz val="8"/>
      <color rgb="FF00000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sz val="10"/>
      <name val="Arial Cyr"/>
      <charset val="204"/>
    </font>
    <font>
      <b/>
      <sz val="10"/>
      <color rgb="FFFF0000"/>
      <name val="Arial Narrow"/>
      <family val="2"/>
      <charset val="204"/>
    </font>
    <font>
      <i/>
      <sz val="10"/>
      <name val="Arial Narrow"/>
      <family val="2"/>
      <charset val="204"/>
    </font>
    <font>
      <i/>
      <sz val="10"/>
      <color rgb="FFFF0000"/>
      <name val="Arial Narrow"/>
      <family val="2"/>
      <charset val="204"/>
    </font>
    <font>
      <sz val="10"/>
      <color rgb="FF0000FF"/>
      <name val="Arial Narrow"/>
      <family val="2"/>
      <charset val="204"/>
    </font>
    <font>
      <i/>
      <sz val="10"/>
      <color rgb="FF0000FF"/>
      <name val="Arial Narrow"/>
      <family val="2"/>
      <charset val="204"/>
    </font>
    <font>
      <b/>
      <sz val="7"/>
      <name val="Arial Narrow"/>
      <family val="2"/>
      <charset val="204"/>
    </font>
    <font>
      <b/>
      <sz val="11"/>
      <name val="Arial Narrow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BD9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7" fillId="0" borderId="0"/>
    <xf numFmtId="0" fontId="11" fillId="0" borderId="0"/>
    <xf numFmtId="164" fontId="14" fillId="0" borderId="0" applyFont="0" applyFill="0" applyBorder="0" applyAlignment="0" applyProtection="0"/>
    <xf numFmtId="0" fontId="14" fillId="0" borderId="0"/>
  </cellStyleXfs>
  <cellXfs count="122">
    <xf numFmtId="0" fontId="0" fillId="0" borderId="0" xfId="0"/>
    <xf numFmtId="0" fontId="1" fillId="0" borderId="1" xfId="0" applyNumberFormat="1" applyFont="1" applyBorder="1" applyAlignment="1">
      <alignment horizontal="left" vertical="center" wrapText="1"/>
    </xf>
    <xf numFmtId="0" fontId="2" fillId="0" borderId="0" xfId="0" applyFont="1" applyBorder="1" applyAlignment="1"/>
    <xf numFmtId="0" fontId="3" fillId="0" borderId="3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/>
    </xf>
    <xf numFmtId="0" fontId="2" fillId="0" borderId="0" xfId="0" applyFont="1" applyBorder="1" applyAlignment="1"/>
    <xf numFmtId="0" fontId="0" fillId="0" borderId="0" xfId="0" applyBorder="1"/>
    <xf numFmtId="166" fontId="4" fillId="0" borderId="2" xfId="0" applyNumberFormat="1" applyFont="1" applyBorder="1" applyAlignment="1">
      <alignment vertical="center"/>
    </xf>
    <xf numFmtId="166" fontId="0" fillId="0" borderId="0" xfId="0" applyNumberFormat="1"/>
    <xf numFmtId="0" fontId="8" fillId="0" borderId="0" xfId="0" applyFont="1" applyBorder="1" applyAlignment="1"/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4" fillId="0" borderId="0" xfId="0" applyFont="1"/>
    <xf numFmtId="166" fontId="9" fillId="0" borderId="2" xfId="0" applyNumberFormat="1" applyFont="1" applyBorder="1" applyAlignment="1">
      <alignment vertical="center"/>
    </xf>
    <xf numFmtId="0" fontId="10" fillId="0" borderId="5" xfId="0" applyNumberFormat="1" applyFont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left" vertical="center" wrapText="1"/>
    </xf>
    <xf numFmtId="166" fontId="6" fillId="0" borderId="2" xfId="0" applyNumberFormat="1" applyFont="1" applyBorder="1" applyAlignment="1">
      <alignment vertical="center"/>
    </xf>
    <xf numFmtId="166" fontId="6" fillId="0" borderId="11" xfId="0" applyNumberFormat="1" applyFont="1" applyBorder="1" applyAlignment="1">
      <alignment vertical="center"/>
    </xf>
    <xf numFmtId="167" fontId="1" fillId="0" borderId="2" xfId="0" applyNumberFormat="1" applyFont="1" applyBorder="1" applyAlignment="1">
      <alignment vertical="center"/>
    </xf>
    <xf numFmtId="166" fontId="6" fillId="0" borderId="23" xfId="0" applyNumberFormat="1" applyFont="1" applyBorder="1"/>
    <xf numFmtId="0" fontId="3" fillId="0" borderId="6" xfId="0" applyNumberFormat="1" applyFont="1" applyBorder="1" applyAlignment="1">
      <alignment horizontal="center" vertical="center"/>
    </xf>
    <xf numFmtId="49" fontId="10" fillId="0" borderId="9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/>
    </xf>
    <xf numFmtId="49" fontId="1" fillId="0" borderId="7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0" fontId="2" fillId="0" borderId="17" xfId="0" applyFont="1" applyBorder="1" applyAlignment="1"/>
    <xf numFmtId="0" fontId="12" fillId="0" borderId="0" xfId="2" applyFont="1" applyFill="1" applyAlignment="1">
      <alignment vertical="center"/>
    </xf>
    <xf numFmtId="166" fontId="12" fillId="0" borderId="0" xfId="2" applyNumberFormat="1" applyFont="1" applyFill="1" applyAlignment="1">
      <alignment vertical="center"/>
    </xf>
    <xf numFmtId="0" fontId="12" fillId="0" borderId="0" xfId="2" applyFont="1" applyFill="1" applyAlignment="1">
      <alignment horizontal="center" vertical="center"/>
    </xf>
    <xf numFmtId="0" fontId="12" fillId="0" borderId="0" xfId="2" applyFont="1" applyFill="1" applyAlignment="1">
      <alignment horizontal="center" vertical="center" wrapText="1"/>
    </xf>
    <xf numFmtId="0" fontId="12" fillId="0" borderId="0" xfId="2" applyFont="1" applyFill="1" applyAlignment="1">
      <alignment vertical="center" wrapText="1"/>
    </xf>
    <xf numFmtId="0" fontId="13" fillId="0" borderId="0" xfId="2" applyFont="1" applyFill="1" applyAlignment="1">
      <alignment vertical="center"/>
    </xf>
    <xf numFmtId="166" fontId="13" fillId="0" borderId="2" xfId="2" applyNumberFormat="1" applyFont="1" applyFill="1" applyBorder="1" applyAlignment="1">
      <alignment horizontal="center" vertical="center"/>
    </xf>
    <xf numFmtId="166" fontId="13" fillId="0" borderId="2" xfId="3" applyNumberFormat="1" applyFont="1" applyFill="1" applyBorder="1" applyAlignment="1" applyProtection="1">
      <alignment horizontal="center" vertical="center"/>
    </xf>
    <xf numFmtId="168" fontId="13" fillId="0" borderId="2" xfId="3" applyNumberFormat="1" applyFont="1" applyFill="1" applyBorder="1" applyAlignment="1" applyProtection="1">
      <alignment horizontal="center" vertical="center"/>
    </xf>
    <xf numFmtId="166" fontId="13" fillId="0" borderId="12" xfId="3" applyNumberFormat="1" applyFont="1" applyFill="1" applyBorder="1" applyAlignment="1" applyProtection="1">
      <alignment horizontal="center" vertical="center"/>
    </xf>
    <xf numFmtId="166" fontId="13" fillId="0" borderId="2" xfId="2" applyNumberFormat="1" applyFont="1" applyFill="1" applyBorder="1" applyAlignment="1">
      <alignment horizontal="center" vertical="center" wrapText="1"/>
    </xf>
    <xf numFmtId="166" fontId="13" fillId="0" borderId="2" xfId="3" applyNumberFormat="1" applyFont="1" applyFill="1" applyBorder="1" applyAlignment="1" applyProtection="1">
      <alignment horizontal="center" vertical="center" wrapText="1"/>
    </xf>
    <xf numFmtId="0" fontId="13" fillId="0" borderId="2" xfId="2" applyNumberFormat="1" applyFont="1" applyFill="1" applyBorder="1" applyAlignment="1" applyProtection="1">
      <alignment horizontal="left" vertical="center" wrapText="1"/>
    </xf>
    <xf numFmtId="1" fontId="13" fillId="0" borderId="12" xfId="2" applyNumberFormat="1" applyFont="1" applyFill="1" applyBorder="1" applyAlignment="1" applyProtection="1">
      <alignment horizontal="center" vertical="center" wrapText="1"/>
    </xf>
    <xf numFmtId="0" fontId="13" fillId="0" borderId="2" xfId="2" applyNumberFormat="1" applyFont="1" applyFill="1" applyBorder="1" applyAlignment="1" applyProtection="1">
      <alignment horizontal="left" vertical="center" wrapText="1" indent="1"/>
    </xf>
    <xf numFmtId="1" fontId="13" fillId="0" borderId="2" xfId="2" applyNumberFormat="1" applyFont="1" applyFill="1" applyBorder="1" applyAlignment="1" applyProtection="1">
      <alignment horizontal="center" vertical="center" wrapText="1"/>
    </xf>
    <xf numFmtId="166" fontId="12" fillId="0" borderId="2" xfId="2" applyNumberFormat="1" applyFont="1" applyFill="1" applyBorder="1" applyAlignment="1">
      <alignment horizontal="center" vertical="center"/>
    </xf>
    <xf numFmtId="166" fontId="12" fillId="0" borderId="2" xfId="3" applyNumberFormat="1" applyFont="1" applyFill="1" applyBorder="1" applyAlignment="1" applyProtection="1">
      <alignment horizontal="center" vertical="center"/>
    </xf>
    <xf numFmtId="166" fontId="15" fillId="0" borderId="2" xfId="2" applyNumberFormat="1" applyFont="1" applyFill="1" applyBorder="1" applyAlignment="1">
      <alignment horizontal="center" vertical="center" wrapText="1"/>
    </xf>
    <xf numFmtId="166" fontId="13" fillId="0" borderId="2" xfId="3" applyNumberFormat="1" applyFont="1" applyFill="1" applyBorder="1" applyAlignment="1" applyProtection="1">
      <alignment horizontal="center" vertical="center"/>
      <protection locked="0"/>
    </xf>
    <xf numFmtId="0" fontId="13" fillId="0" borderId="2" xfId="2" applyNumberFormat="1" applyFont="1" applyFill="1" applyBorder="1" applyAlignment="1" applyProtection="1">
      <alignment horizontal="left" vertical="center" wrapText="1" indent="1"/>
      <protection locked="0"/>
    </xf>
    <xf numFmtId="1" fontId="13" fillId="0" borderId="2" xfId="2" applyNumberFormat="1" applyFont="1" applyFill="1" applyBorder="1" applyAlignment="1" applyProtection="1">
      <alignment horizontal="center" vertical="center" wrapText="1"/>
      <protection locked="0"/>
    </xf>
    <xf numFmtId="169" fontId="13" fillId="0" borderId="2" xfId="3" applyNumberFormat="1" applyFont="1" applyFill="1" applyBorder="1" applyAlignment="1" applyProtection="1">
      <alignment horizontal="center" vertical="center"/>
    </xf>
    <xf numFmtId="166" fontId="12" fillId="0" borderId="2" xfId="3" applyNumberFormat="1" applyFont="1" applyFill="1" applyBorder="1" applyAlignment="1">
      <alignment horizontal="center" vertical="center"/>
    </xf>
    <xf numFmtId="166" fontId="12" fillId="0" borderId="2" xfId="2" applyNumberFormat="1" applyFont="1" applyFill="1" applyBorder="1" applyAlignment="1">
      <alignment horizontal="center" vertical="center" wrapText="1"/>
    </xf>
    <xf numFmtId="166" fontId="12" fillId="0" borderId="2" xfId="3" applyNumberFormat="1" applyFont="1" applyFill="1" applyBorder="1" applyAlignment="1" applyProtection="1">
      <alignment horizontal="center" vertical="center" wrapText="1"/>
    </xf>
    <xf numFmtId="0" fontId="12" fillId="0" borderId="8" xfId="2" applyFont="1" applyFill="1" applyBorder="1" applyAlignment="1">
      <alignment horizontal="left" vertical="center" wrapText="1" indent="1"/>
    </xf>
    <xf numFmtId="1" fontId="12" fillId="0" borderId="2" xfId="2" applyNumberFormat="1" applyFont="1" applyFill="1" applyBorder="1" applyAlignment="1" applyProtection="1">
      <alignment horizontal="center" vertical="center" wrapText="1"/>
    </xf>
    <xf numFmtId="166" fontId="13" fillId="0" borderId="2" xfId="3" applyNumberFormat="1" applyFont="1" applyFill="1" applyBorder="1" applyAlignment="1">
      <alignment horizontal="center" vertical="center"/>
    </xf>
    <xf numFmtId="0" fontId="16" fillId="0" borderId="0" xfId="2" applyFont="1" applyFill="1" applyAlignment="1">
      <alignment vertical="center"/>
    </xf>
    <xf numFmtId="166" fontId="16" fillId="0" borderId="2" xfId="2" applyNumberFormat="1" applyFont="1" applyFill="1" applyBorder="1" applyAlignment="1">
      <alignment horizontal="center" vertical="center"/>
    </xf>
    <xf numFmtId="166" fontId="16" fillId="0" borderId="2" xfId="3" applyNumberFormat="1" applyFont="1" applyFill="1" applyBorder="1" applyAlignment="1" applyProtection="1">
      <alignment horizontal="center" vertical="center"/>
    </xf>
    <xf numFmtId="166" fontId="16" fillId="0" borderId="2" xfId="2" applyNumberFormat="1" applyFont="1" applyFill="1" applyBorder="1" applyAlignment="1">
      <alignment horizontal="center" vertical="center" wrapText="1"/>
    </xf>
    <xf numFmtId="166" fontId="16" fillId="0" borderId="2" xfId="3" applyNumberFormat="1" applyFont="1" applyFill="1" applyBorder="1" applyAlignment="1" applyProtection="1">
      <alignment horizontal="center" vertical="center" wrapText="1"/>
    </xf>
    <xf numFmtId="0" fontId="16" fillId="0" borderId="2" xfId="2" applyNumberFormat="1" applyFont="1" applyFill="1" applyBorder="1" applyAlignment="1" applyProtection="1">
      <alignment horizontal="left" vertical="center" wrapText="1" indent="2"/>
    </xf>
    <xf numFmtId="1" fontId="16" fillId="0" borderId="2" xfId="2" applyNumberFormat="1" applyFont="1" applyFill="1" applyBorder="1" applyAlignment="1" applyProtection="1">
      <alignment horizontal="center" vertical="center" wrapText="1"/>
    </xf>
    <xf numFmtId="0" fontId="12" fillId="0" borderId="2" xfId="2" applyNumberFormat="1" applyFont="1" applyFill="1" applyBorder="1" applyAlignment="1" applyProtection="1">
      <alignment horizontal="left" vertical="center" wrapText="1" indent="1"/>
    </xf>
    <xf numFmtId="166" fontId="17" fillId="0" borderId="2" xfId="3" applyNumberFormat="1" applyFont="1" applyFill="1" applyBorder="1" applyAlignment="1" applyProtection="1">
      <alignment horizontal="center" vertical="center"/>
    </xf>
    <xf numFmtId="166" fontId="18" fillId="0" borderId="2" xfId="3" applyNumberFormat="1" applyFont="1" applyFill="1" applyBorder="1" applyAlignment="1" applyProtection="1">
      <alignment horizontal="center" vertical="center"/>
    </xf>
    <xf numFmtId="0" fontId="12" fillId="0" borderId="2" xfId="4" applyNumberFormat="1" applyFont="1" applyFill="1" applyBorder="1" applyAlignment="1" applyProtection="1">
      <alignment horizontal="left" vertical="center" wrapText="1" indent="1"/>
    </xf>
    <xf numFmtId="0" fontId="16" fillId="0" borderId="2" xfId="2" applyNumberFormat="1" applyFont="1" applyFill="1" applyBorder="1" applyAlignment="1" applyProtection="1">
      <alignment horizontal="left" vertical="center" wrapText="1" indent="3"/>
    </xf>
    <xf numFmtId="0" fontId="12" fillId="0" borderId="2" xfId="2" applyNumberFormat="1" applyFont="1" applyFill="1" applyBorder="1" applyAlignment="1" applyProtection="1">
      <alignment horizontal="left" vertical="center" wrapText="1" indent="2"/>
    </xf>
    <xf numFmtId="166" fontId="19" fillId="0" borderId="2" xfId="3" applyNumberFormat="1" applyFont="1" applyFill="1" applyBorder="1" applyAlignment="1" applyProtection="1">
      <alignment horizontal="center" vertical="center"/>
    </xf>
    <xf numFmtId="1" fontId="12" fillId="0" borderId="2" xfId="4" applyNumberFormat="1" applyFont="1" applyFill="1" applyBorder="1" applyAlignment="1" applyProtection="1">
      <alignment horizontal="center" vertical="center" wrapText="1"/>
    </xf>
    <xf numFmtId="166" fontId="16" fillId="2" borderId="2" xfId="3" applyNumberFormat="1" applyFont="1" applyFill="1" applyBorder="1" applyAlignment="1" applyProtection="1">
      <alignment horizontal="center" vertical="center"/>
    </xf>
    <xf numFmtId="169" fontId="16" fillId="0" borderId="2" xfId="3" applyNumberFormat="1" applyFont="1" applyFill="1" applyBorder="1" applyAlignment="1" applyProtection="1">
      <alignment horizontal="center" vertical="center"/>
    </xf>
    <xf numFmtId="0" fontId="13" fillId="0" borderId="2" xfId="4" applyNumberFormat="1" applyFont="1" applyFill="1" applyBorder="1" applyAlignment="1" applyProtection="1">
      <alignment horizontal="left" vertical="center" wrapText="1" indent="1"/>
    </xf>
    <xf numFmtId="1" fontId="13" fillId="0" borderId="2" xfId="4" applyNumberFormat="1" applyFont="1" applyFill="1" applyBorder="1" applyAlignment="1" applyProtection="1">
      <alignment horizontal="center" vertical="center" wrapText="1"/>
    </xf>
    <xf numFmtId="0" fontId="13" fillId="0" borderId="0" xfId="2" applyFont="1" applyFill="1" applyAlignment="1">
      <alignment horizontal="center" vertical="center" wrapText="1"/>
    </xf>
    <xf numFmtId="166" fontId="13" fillId="0" borderId="2" xfId="4" applyNumberFormat="1" applyFont="1" applyFill="1" applyBorder="1" applyAlignment="1">
      <alignment horizontal="center" vertical="center" wrapText="1"/>
    </xf>
    <xf numFmtId="3" fontId="13" fillId="0" borderId="2" xfId="4" applyNumberFormat="1" applyFont="1" applyFill="1" applyBorder="1" applyAlignment="1">
      <alignment horizontal="center" vertical="center" wrapText="1"/>
    </xf>
    <xf numFmtId="0" fontId="13" fillId="0" borderId="2" xfId="2" applyFont="1" applyFill="1" applyBorder="1" applyAlignment="1">
      <alignment horizontal="center" vertical="center" wrapText="1"/>
    </xf>
    <xf numFmtId="166" fontId="13" fillId="3" borderId="11" xfId="2" applyNumberFormat="1" applyFont="1" applyFill="1" applyBorder="1" applyAlignment="1">
      <alignment horizontal="center" vertical="center" wrapText="1"/>
    </xf>
    <xf numFmtId="0" fontId="13" fillId="4" borderId="2" xfId="2" applyFont="1" applyFill="1" applyBorder="1" applyAlignment="1">
      <alignment horizontal="center" vertical="center" wrapText="1"/>
    </xf>
    <xf numFmtId="166" fontId="13" fillId="5" borderId="2" xfId="4" applyNumberFormat="1" applyFont="1" applyFill="1" applyBorder="1" applyAlignment="1">
      <alignment horizontal="center" vertical="center" wrapText="1"/>
    </xf>
    <xf numFmtId="166" fontId="13" fillId="3" borderId="2" xfId="2" applyNumberFormat="1" applyFont="1" applyFill="1" applyBorder="1" applyAlignment="1">
      <alignment horizontal="center" vertical="center" wrapText="1"/>
    </xf>
    <xf numFmtId="166" fontId="21" fillId="0" borderId="0" xfId="2" applyNumberFormat="1" applyFont="1" applyFill="1" applyAlignment="1">
      <alignment horizontal="center" vertical="center" wrapText="1"/>
    </xf>
    <xf numFmtId="0" fontId="21" fillId="0" borderId="0" xfId="2" applyFont="1" applyFill="1" applyAlignment="1">
      <alignment horizontal="center" vertical="center" wrapText="1"/>
    </xf>
    <xf numFmtId="0" fontId="21" fillId="0" borderId="0" xfId="2" applyFont="1" applyFill="1" applyAlignment="1">
      <alignment vertical="center" wrapText="1"/>
    </xf>
    <xf numFmtId="4" fontId="10" fillId="0" borderId="12" xfId="0" applyNumberFormat="1" applyFont="1" applyBorder="1" applyAlignment="1">
      <alignment horizontal="right" vertical="center"/>
    </xf>
    <xf numFmtId="4" fontId="9" fillId="0" borderId="12" xfId="0" applyNumberFormat="1" applyFont="1" applyBorder="1" applyAlignment="1">
      <alignment horizontal="right" vertical="center"/>
    </xf>
    <xf numFmtId="4" fontId="10" fillId="0" borderId="22" xfId="0" applyNumberFormat="1" applyFont="1" applyBorder="1" applyAlignment="1">
      <alignment horizontal="right" vertical="center"/>
    </xf>
    <xf numFmtId="4" fontId="10" fillId="0" borderId="14" xfId="0" applyNumberFormat="1" applyFont="1" applyBorder="1" applyAlignment="1">
      <alignment horizontal="right" vertical="center"/>
    </xf>
    <xf numFmtId="167" fontId="4" fillId="0" borderId="2" xfId="0" applyNumberFormat="1" applyFont="1" applyBorder="1" applyAlignment="1">
      <alignment vertical="center"/>
    </xf>
    <xf numFmtId="0" fontId="21" fillId="0" borderId="0" xfId="2" applyFont="1" applyFill="1" applyAlignment="1">
      <alignment horizontal="center" vertical="center" wrapText="1"/>
    </xf>
    <xf numFmtId="0" fontId="13" fillId="0" borderId="7" xfId="2" applyFont="1" applyFill="1" applyBorder="1" applyAlignment="1">
      <alignment horizontal="center" vertical="center" wrapText="1"/>
    </xf>
    <xf numFmtId="0" fontId="13" fillId="0" borderId="24" xfId="2" applyFont="1" applyFill="1" applyBorder="1" applyAlignment="1">
      <alignment horizontal="center" vertical="center" wrapText="1"/>
    </xf>
    <xf numFmtId="0" fontId="13" fillId="0" borderId="8" xfId="2" applyFont="1" applyFill="1" applyBorder="1" applyAlignment="1">
      <alignment horizontal="center" vertical="center" wrapText="1"/>
    </xf>
    <xf numFmtId="166" fontId="13" fillId="0" borderId="2" xfId="4" applyNumberFormat="1" applyFont="1" applyFill="1" applyBorder="1" applyAlignment="1">
      <alignment horizontal="center" vertical="center" wrapText="1"/>
    </xf>
    <xf numFmtId="166" fontId="13" fillId="0" borderId="7" xfId="4" applyNumberFormat="1" applyFont="1" applyFill="1" applyBorder="1" applyAlignment="1">
      <alignment horizontal="center" vertical="center" wrapText="1"/>
    </xf>
    <xf numFmtId="166" fontId="13" fillId="0" borderId="8" xfId="4" applyNumberFormat="1" applyFont="1" applyFill="1" applyBorder="1" applyAlignment="1">
      <alignment horizontal="center" vertical="center" wrapText="1"/>
    </xf>
    <xf numFmtId="0" fontId="13" fillId="0" borderId="2" xfId="2" applyFont="1" applyFill="1" applyBorder="1" applyAlignment="1">
      <alignment horizontal="center" vertical="center" wrapText="1"/>
    </xf>
    <xf numFmtId="165" fontId="1" fillId="0" borderId="7" xfId="0" applyNumberFormat="1" applyFont="1" applyBorder="1" applyAlignment="1">
      <alignment horizontal="right" vertical="center"/>
    </xf>
    <xf numFmtId="165" fontId="1" fillId="0" borderId="8" xfId="0" applyNumberFormat="1" applyFont="1" applyBorder="1" applyAlignment="1">
      <alignment horizontal="right" vertical="center"/>
    </xf>
    <xf numFmtId="0" fontId="2" fillId="0" borderId="17" xfId="0" applyFont="1" applyBorder="1" applyAlignment="1"/>
    <xf numFmtId="0" fontId="2" fillId="0" borderId="0" xfId="0" applyFont="1" applyBorder="1" applyAlignment="1"/>
    <xf numFmtId="165" fontId="5" fillId="0" borderId="7" xfId="0" applyNumberFormat="1" applyFont="1" applyBorder="1" applyAlignment="1">
      <alignment horizontal="right" vertical="center"/>
    </xf>
    <xf numFmtId="165" fontId="5" fillId="0" borderId="8" xfId="0" applyNumberFormat="1" applyFont="1" applyBorder="1" applyAlignment="1">
      <alignment horizontal="right" vertical="center"/>
    </xf>
    <xf numFmtId="0" fontId="3" fillId="0" borderId="6" xfId="0" applyNumberFormat="1" applyFont="1" applyBorder="1" applyAlignment="1">
      <alignment horizontal="left" vertical="center" wrapText="1"/>
    </xf>
    <xf numFmtId="0" fontId="3" fillId="0" borderId="4" xfId="0" applyNumberFormat="1" applyFont="1" applyBorder="1" applyAlignment="1">
      <alignment horizontal="left" vertical="center" wrapText="1"/>
    </xf>
    <xf numFmtId="165" fontId="3" fillId="0" borderId="10" xfId="0" applyNumberFormat="1" applyFont="1" applyBorder="1" applyAlignment="1">
      <alignment horizontal="right" vertical="center"/>
    </xf>
    <xf numFmtId="165" fontId="3" fillId="0" borderId="16" xfId="0" applyNumberFormat="1" applyFont="1" applyBorder="1" applyAlignment="1">
      <alignment horizontal="right" vertical="center"/>
    </xf>
    <xf numFmtId="167" fontId="1" fillId="0" borderId="7" xfId="0" applyNumberFormat="1" applyFont="1" applyBorder="1" applyAlignment="1">
      <alignment horizontal="right" vertical="center"/>
    </xf>
    <xf numFmtId="167" fontId="1" fillId="0" borderId="8" xfId="0" applyNumberFormat="1" applyFont="1" applyBorder="1" applyAlignment="1">
      <alignment horizontal="right" vertical="center"/>
    </xf>
    <xf numFmtId="0" fontId="5" fillId="0" borderId="20" xfId="1" applyNumberFormat="1" applyFont="1" applyFill="1" applyBorder="1" applyAlignment="1">
      <alignment horizontal="center" vertical="center" wrapText="1"/>
    </xf>
    <xf numFmtId="0" fontId="5" fillId="0" borderId="21" xfId="1" applyNumberFormat="1" applyFont="1" applyFill="1" applyBorder="1" applyAlignment="1">
      <alignment horizontal="center" vertical="center" wrapText="1"/>
    </xf>
    <xf numFmtId="165" fontId="10" fillId="0" borderId="9" xfId="0" applyNumberFormat="1" applyFont="1" applyBorder="1" applyAlignment="1">
      <alignment horizontal="right" vertical="center"/>
    </xf>
    <xf numFmtId="165" fontId="10" fillId="0" borderId="13" xfId="0" applyNumberFormat="1" applyFont="1" applyBorder="1" applyAlignment="1">
      <alignment horizontal="right" vertical="center"/>
    </xf>
    <xf numFmtId="0" fontId="3" fillId="0" borderId="6" xfId="0" applyNumberFormat="1" applyFont="1" applyBorder="1" applyAlignment="1">
      <alignment horizontal="center" vertical="center"/>
    </xf>
    <xf numFmtId="0" fontId="3" fillId="0" borderId="14" xfId="0" applyNumberFormat="1" applyFont="1" applyBorder="1" applyAlignment="1">
      <alignment horizontal="center" vertical="center"/>
    </xf>
    <xf numFmtId="0" fontId="3" fillId="0" borderId="15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3" xfId="4"/>
    <cellStyle name="Обычный_Прил 1_Доходы" xfId="2"/>
    <cellStyle name="Финансовый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4"/>
  <sheetViews>
    <sheetView tabSelected="1" zoomScale="105" zoomScaleNormal="105" zoomScaleSheetLayoutView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9.140625" defaultRowHeight="5.65" customHeight="1" x14ac:dyDescent="0.25"/>
  <cols>
    <col min="1" max="1" width="22.85546875" style="30" customWidth="1"/>
    <col min="2" max="2" width="75.85546875" style="30" customWidth="1"/>
    <col min="3" max="4" width="11.140625" style="30" hidden="1" customWidth="1"/>
    <col min="5" max="5" width="11.140625" style="27" hidden="1" customWidth="1"/>
    <col min="6" max="6" width="10.5703125" style="29" hidden="1" customWidth="1"/>
    <col min="7" max="7" width="7.7109375" style="29" hidden="1" customWidth="1"/>
    <col min="8" max="9" width="12.42578125" style="29" customWidth="1"/>
    <col min="10" max="10" width="10.7109375" style="29" customWidth="1"/>
    <col min="11" max="11" width="6.85546875" style="29" customWidth="1"/>
    <col min="12" max="12" width="10.42578125" style="29" hidden="1" customWidth="1"/>
    <col min="13" max="13" width="6.28515625" style="29" hidden="1" customWidth="1"/>
    <col min="14" max="14" width="9.7109375" style="29" hidden="1" customWidth="1"/>
    <col min="15" max="15" width="12.28515625" style="29" hidden="1" customWidth="1"/>
    <col min="16" max="16" width="12.85546875" style="27" hidden="1" customWidth="1"/>
    <col min="17" max="17" width="9.5703125" style="26" hidden="1" customWidth="1"/>
    <col min="18" max="18" width="6.5703125" style="26" hidden="1" customWidth="1"/>
    <col min="19" max="19" width="9.7109375" style="26" hidden="1" customWidth="1"/>
    <col min="20" max="20" width="6.5703125" style="26" hidden="1" customWidth="1"/>
    <col min="21" max="21" width="9.7109375" style="26" hidden="1" customWidth="1"/>
    <col min="22" max="22" width="6.5703125" style="26" hidden="1" customWidth="1"/>
    <col min="23" max="23" width="10.28515625" style="26" hidden="1" customWidth="1"/>
    <col min="24" max="24" width="9.7109375" style="28" hidden="1" customWidth="1"/>
    <col min="25" max="25" width="12.28515625" style="26" hidden="1" customWidth="1"/>
    <col min="26" max="27" width="12.85546875" style="27" hidden="1" customWidth="1"/>
    <col min="28" max="28" width="9.85546875" style="26" hidden="1" customWidth="1"/>
    <col min="29" max="29" width="9.42578125" style="26" hidden="1" customWidth="1"/>
    <col min="30" max="30" width="7.85546875" style="26" hidden="1" customWidth="1"/>
    <col min="31" max="31" width="9.85546875" style="26" hidden="1" customWidth="1"/>
    <col min="32" max="32" width="7.85546875" style="26" hidden="1" customWidth="1"/>
    <col min="33" max="16384" width="9.140625" style="26"/>
  </cols>
  <sheetData>
    <row r="1" spans="1:32" ht="36" customHeight="1" x14ac:dyDescent="0.25">
      <c r="A1" s="90" t="s">
        <v>579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</row>
    <row r="2" spans="1:32" ht="14.25" customHeight="1" x14ac:dyDescent="0.25">
      <c r="A2" s="83"/>
      <c r="B2" s="83"/>
      <c r="C2" s="83"/>
      <c r="D2" s="83"/>
      <c r="P2" s="82"/>
      <c r="Z2" s="82"/>
      <c r="AA2" s="82"/>
    </row>
    <row r="3" spans="1:32" s="74" customFormat="1" ht="26.25" customHeight="1" x14ac:dyDescent="0.25">
      <c r="A3" s="77"/>
      <c r="B3" s="77"/>
      <c r="C3" s="77" t="s">
        <v>578</v>
      </c>
      <c r="D3" s="77" t="s">
        <v>577</v>
      </c>
      <c r="E3" s="77" t="s">
        <v>576</v>
      </c>
      <c r="F3" s="91"/>
      <c r="G3" s="93"/>
      <c r="H3" s="97" t="s">
        <v>575</v>
      </c>
      <c r="I3" s="97"/>
      <c r="J3" s="97"/>
      <c r="K3" s="97"/>
      <c r="L3" s="97"/>
      <c r="M3" s="97"/>
      <c r="N3" s="97" t="s">
        <v>574</v>
      </c>
      <c r="O3" s="97"/>
      <c r="P3" s="97"/>
      <c r="Q3" s="97" t="s">
        <v>573</v>
      </c>
      <c r="R3" s="97"/>
      <c r="S3" s="97"/>
      <c r="T3" s="97"/>
      <c r="U3" s="97"/>
      <c r="V3" s="97"/>
      <c r="W3" s="97"/>
      <c r="X3" s="97"/>
      <c r="Y3" s="97" t="s">
        <v>572</v>
      </c>
      <c r="Z3" s="97"/>
      <c r="AA3" s="97"/>
      <c r="AB3" s="91" t="s">
        <v>571</v>
      </c>
      <c r="AC3" s="92"/>
      <c r="AD3" s="92"/>
      <c r="AE3" s="92"/>
      <c r="AF3" s="93"/>
    </row>
    <row r="4" spans="1:32" s="74" customFormat="1" ht="126.75" customHeight="1" x14ac:dyDescent="0.25">
      <c r="A4" s="77" t="s">
        <v>570</v>
      </c>
      <c r="B4" s="77" t="s">
        <v>569</v>
      </c>
      <c r="C4" s="77" t="s">
        <v>568</v>
      </c>
      <c r="D4" s="77" t="s">
        <v>568</v>
      </c>
      <c r="E4" s="77" t="s">
        <v>568</v>
      </c>
      <c r="F4" s="95" t="s">
        <v>567</v>
      </c>
      <c r="G4" s="96"/>
      <c r="H4" s="77" t="s">
        <v>556</v>
      </c>
      <c r="I4" s="36" t="s">
        <v>566</v>
      </c>
      <c r="J4" s="91" t="s">
        <v>565</v>
      </c>
      <c r="K4" s="93"/>
      <c r="L4" s="94" t="s">
        <v>564</v>
      </c>
      <c r="M4" s="94"/>
      <c r="N4" s="80" t="s">
        <v>563</v>
      </c>
      <c r="O4" s="79" t="s">
        <v>556</v>
      </c>
      <c r="P4" s="81" t="s">
        <v>562</v>
      </c>
      <c r="Q4" s="94" t="s">
        <v>561</v>
      </c>
      <c r="R4" s="94"/>
      <c r="S4" s="94" t="s">
        <v>560</v>
      </c>
      <c r="T4" s="94"/>
      <c r="U4" s="94" t="s">
        <v>559</v>
      </c>
      <c r="V4" s="94"/>
      <c r="W4" s="75" t="s">
        <v>558</v>
      </c>
      <c r="X4" s="80" t="s">
        <v>557</v>
      </c>
      <c r="Y4" s="79" t="s">
        <v>556</v>
      </c>
      <c r="Z4" s="78" t="s">
        <v>555</v>
      </c>
      <c r="AA4" s="78" t="s">
        <v>554</v>
      </c>
      <c r="AB4" s="75" t="s">
        <v>553</v>
      </c>
      <c r="AC4" s="94" t="s">
        <v>552</v>
      </c>
      <c r="AD4" s="94"/>
      <c r="AE4" s="94" t="s">
        <v>551</v>
      </c>
      <c r="AF4" s="94"/>
    </row>
    <row r="5" spans="1:32" s="74" customFormat="1" ht="32.25" customHeight="1" x14ac:dyDescent="0.25">
      <c r="A5" s="77"/>
      <c r="B5" s="77"/>
      <c r="C5" s="77" t="s">
        <v>550</v>
      </c>
      <c r="D5" s="77" t="s">
        <v>550</v>
      </c>
      <c r="E5" s="77" t="s">
        <v>550</v>
      </c>
      <c r="F5" s="37" t="s">
        <v>549</v>
      </c>
      <c r="G5" s="36" t="s">
        <v>548</v>
      </c>
      <c r="H5" s="77" t="s">
        <v>550</v>
      </c>
      <c r="I5" s="36" t="s">
        <v>550</v>
      </c>
      <c r="J5" s="37" t="s">
        <v>549</v>
      </c>
      <c r="K5" s="77" t="s">
        <v>548</v>
      </c>
      <c r="L5" s="37" t="s">
        <v>549</v>
      </c>
      <c r="M5" s="36" t="s">
        <v>548</v>
      </c>
      <c r="N5" s="77" t="s">
        <v>550</v>
      </c>
      <c r="O5" s="77" t="s">
        <v>550</v>
      </c>
      <c r="P5" s="36" t="s">
        <v>550</v>
      </c>
      <c r="Q5" s="76" t="s">
        <v>549</v>
      </c>
      <c r="R5" s="75" t="s">
        <v>548</v>
      </c>
      <c r="S5" s="76" t="s">
        <v>549</v>
      </c>
      <c r="T5" s="75" t="s">
        <v>548</v>
      </c>
      <c r="U5" s="76" t="s">
        <v>549</v>
      </c>
      <c r="V5" s="75" t="s">
        <v>548</v>
      </c>
      <c r="W5" s="75" t="s">
        <v>548</v>
      </c>
      <c r="X5" s="76" t="s">
        <v>549</v>
      </c>
      <c r="Y5" s="77" t="s">
        <v>550</v>
      </c>
      <c r="Z5" s="36" t="s">
        <v>550</v>
      </c>
      <c r="AA5" s="36" t="s">
        <v>550</v>
      </c>
      <c r="AB5" s="75" t="s">
        <v>548</v>
      </c>
      <c r="AC5" s="76" t="s">
        <v>549</v>
      </c>
      <c r="AD5" s="75" t="s">
        <v>548</v>
      </c>
      <c r="AE5" s="76" t="s">
        <v>549</v>
      </c>
      <c r="AF5" s="75" t="s">
        <v>548</v>
      </c>
    </row>
    <row r="6" spans="1:32" s="31" customFormat="1" ht="23.25" customHeight="1" x14ac:dyDescent="0.25">
      <c r="A6" s="41" t="s">
        <v>547</v>
      </c>
      <c r="B6" s="38" t="s">
        <v>546</v>
      </c>
      <c r="C6" s="33">
        <f>C7+C14+C20+C30+C35+C42+C43+C58+C65+C85+C92+C93</f>
        <v>3215768.2976429993</v>
      </c>
      <c r="D6" s="33">
        <f>D7+D14+D20+D30+D35+D42+D43+D58+D65+D85+D92+D93</f>
        <v>3063175.6182399993</v>
      </c>
      <c r="E6" s="33">
        <f>E7+E14+E20+E30+E35+E42+E43+E58+E65+E85+E92+E93</f>
        <v>3176000.8205829998</v>
      </c>
      <c r="F6" s="33">
        <f t="shared" ref="F6:F12" si="0">E6-D6</f>
        <v>112825.20234300056</v>
      </c>
      <c r="G6" s="33">
        <f t="shared" ref="G6:G12" si="1">E6/D6*100</f>
        <v>103.68327567218709</v>
      </c>
      <c r="H6" s="33">
        <f>H7+H14+H20+H30+H35+H42+H43+H58+H65+H85+H92+H93</f>
        <v>3520888.3800000004</v>
      </c>
      <c r="I6" s="33">
        <f>I7+I14+I20+I30+I35+I42+I43+I58+I65+I85+I92+I93</f>
        <v>3539893.4253400005</v>
      </c>
      <c r="J6" s="37">
        <f t="shared" ref="J6:J36" si="2">I6-H6</f>
        <v>19005.045340000186</v>
      </c>
      <c r="K6" s="36">
        <f t="shared" ref="K6:K12" si="3">I6/H6*100</f>
        <v>100.53977983079375</v>
      </c>
      <c r="L6" s="37">
        <f t="shared" ref="L6:L36" si="4">I6-E6</f>
        <v>363892.60475700069</v>
      </c>
      <c r="M6" s="36">
        <f t="shared" ref="M6:M12" si="5">I6/E6*100</f>
        <v>111.4575727562376</v>
      </c>
      <c r="N6" s="33">
        <f>N7+N14+N20+N30+N35+N42+N43+N58+N65+N85+N92+N93</f>
        <v>3974010.8000000003</v>
      </c>
      <c r="O6" s="33">
        <f>O7+O14+O20+O30+O35+O42+O43+O58+O65+O85+O92+O93</f>
        <v>3172925.9516999996</v>
      </c>
      <c r="P6" s="48">
        <f>P7+P14+P20+P30+P35+P42+P43+P58+P65+P85+P92+P93</f>
        <v>4026096.4</v>
      </c>
      <c r="Q6" s="32">
        <f t="shared" ref="Q6:Q36" si="6">P6-H6</f>
        <v>505208.01999999955</v>
      </c>
      <c r="R6" s="32">
        <f t="shared" ref="R6:R12" si="7">P6/H6*100</f>
        <v>114.34887918826895</v>
      </c>
      <c r="S6" s="32">
        <f t="shared" ref="S6:S36" si="8">P6-I6</f>
        <v>486202.97465999937</v>
      </c>
      <c r="T6" s="32">
        <f t="shared" ref="T6:T22" si="9">P6/I6*100</f>
        <v>113.73496080925941</v>
      </c>
      <c r="U6" s="32">
        <f t="shared" ref="U6:U36" si="10">P6-E6</f>
        <v>850095.57941700006</v>
      </c>
      <c r="V6" s="32">
        <f t="shared" ref="V6:V12" si="11">P6/E6*100</f>
        <v>126.76622669325863</v>
      </c>
      <c r="W6" s="32">
        <f t="shared" ref="W6:W12" si="12">P6/O6*100</f>
        <v>126.88907529792451</v>
      </c>
      <c r="X6" s="32">
        <f t="shared" ref="X6:X12" si="13">P6-N6</f>
        <v>52085.599999999627</v>
      </c>
      <c r="Y6" s="33">
        <f>Y7+Y14+Y20+Y30+Y35+Y42+Y43+Y58+Y65+Y85+Y92+Y93</f>
        <v>3113238.3749999995</v>
      </c>
      <c r="Z6" s="48">
        <f>Z7+Z14+Z20+Z30+Z35+Z42+Z43+Z58+Z65+Z85+Z92+Z93</f>
        <v>3760858</v>
      </c>
      <c r="AA6" s="48">
        <f>AA7+AA14+AA20+AA30+AA35+AA42+AA43+AA58+AA65+AA85+AA92+AA93</f>
        <v>3447143</v>
      </c>
      <c r="AB6" s="32">
        <f t="shared" ref="AB6:AB12" si="14">Z6/Y6*100</f>
        <v>120.80212136020585</v>
      </c>
      <c r="AC6" s="33">
        <f t="shared" ref="AC6:AC12" si="15">Z6-P6</f>
        <v>-265238.39999999991</v>
      </c>
      <c r="AD6" s="32">
        <f t="shared" ref="AD6:AD12" si="16">Z6/P6*100</f>
        <v>93.412020636167583</v>
      </c>
      <c r="AE6" s="33">
        <f t="shared" ref="AE6:AE12" si="17">AA6-Z6</f>
        <v>-313715</v>
      </c>
      <c r="AF6" s="32">
        <f t="shared" ref="AF6:AF12" si="18">AA6/Z6*100</f>
        <v>91.658419435139535</v>
      </c>
    </row>
    <row r="7" spans="1:32" s="31" customFormat="1" ht="21.75" customHeight="1" x14ac:dyDescent="0.25">
      <c r="A7" s="41" t="s">
        <v>545</v>
      </c>
      <c r="B7" s="40" t="s">
        <v>544</v>
      </c>
      <c r="C7" s="33">
        <f>C8</f>
        <v>1703016.11338</v>
      </c>
      <c r="D7" s="33">
        <f>D8</f>
        <v>1855981.2895900002</v>
      </c>
      <c r="E7" s="33">
        <f>E8</f>
        <v>1905689.0833000003</v>
      </c>
      <c r="F7" s="33">
        <f t="shared" si="0"/>
        <v>49707.793710000115</v>
      </c>
      <c r="G7" s="33">
        <f t="shared" si="1"/>
        <v>102.67824864338913</v>
      </c>
      <c r="H7" s="33">
        <f>H8</f>
        <v>2228624</v>
      </c>
      <c r="I7" s="33">
        <f>I8</f>
        <v>2247624</v>
      </c>
      <c r="J7" s="37">
        <f t="shared" si="2"/>
        <v>19000</v>
      </c>
      <c r="K7" s="36">
        <f t="shared" si="3"/>
        <v>100.85254399126995</v>
      </c>
      <c r="L7" s="37">
        <f t="shared" si="4"/>
        <v>341934.91669999971</v>
      </c>
      <c r="M7" s="36">
        <f t="shared" si="5"/>
        <v>117.94284910883184</v>
      </c>
      <c r="N7" s="33">
        <f>N8</f>
        <v>2691861.8000000003</v>
      </c>
      <c r="O7" s="33">
        <f>O8</f>
        <v>1991800</v>
      </c>
      <c r="P7" s="33">
        <f>P8</f>
        <v>2635000</v>
      </c>
      <c r="Q7" s="32">
        <f t="shared" si="6"/>
        <v>406376</v>
      </c>
      <c r="R7" s="32">
        <f t="shared" si="7"/>
        <v>118.23439036822721</v>
      </c>
      <c r="S7" s="32">
        <f t="shared" si="8"/>
        <v>387376</v>
      </c>
      <c r="T7" s="32">
        <f t="shared" si="9"/>
        <v>117.23491117731434</v>
      </c>
      <c r="U7" s="32">
        <f t="shared" si="10"/>
        <v>729310.91669999971</v>
      </c>
      <c r="V7" s="32">
        <f t="shared" si="11"/>
        <v>138.27019439273289</v>
      </c>
      <c r="W7" s="32">
        <f t="shared" si="12"/>
        <v>132.29239883522442</v>
      </c>
      <c r="X7" s="32">
        <f t="shared" si="13"/>
        <v>-56861.800000000279</v>
      </c>
      <c r="Y7" s="33">
        <f>Y8</f>
        <v>1919000</v>
      </c>
      <c r="Z7" s="33">
        <f>Z8</f>
        <v>2471200</v>
      </c>
      <c r="AA7" s="33">
        <f>AA8</f>
        <v>2128500</v>
      </c>
      <c r="AB7" s="32">
        <f t="shared" si="14"/>
        <v>128.7754038561751</v>
      </c>
      <c r="AC7" s="33">
        <f t="shared" si="15"/>
        <v>-163800</v>
      </c>
      <c r="AD7" s="32">
        <f t="shared" si="16"/>
        <v>93.78368121442125</v>
      </c>
      <c r="AE7" s="33">
        <f t="shared" si="17"/>
        <v>-342700</v>
      </c>
      <c r="AF7" s="32">
        <f t="shared" si="18"/>
        <v>86.132243444480423</v>
      </c>
    </row>
    <row r="8" spans="1:32" ht="21" customHeight="1" x14ac:dyDescent="0.25">
      <c r="A8" s="53" t="s">
        <v>543</v>
      </c>
      <c r="B8" s="62" t="s">
        <v>542</v>
      </c>
      <c r="C8" s="43">
        <f>SUM(C9:C12)</f>
        <v>1703016.11338</v>
      </c>
      <c r="D8" s="43">
        <f>SUM(D9:D12)+0.02527</f>
        <v>1855981.2895900002</v>
      </c>
      <c r="E8" s="43">
        <f>SUM(E9:E12)</f>
        <v>1905689.0833000003</v>
      </c>
      <c r="F8" s="43">
        <f t="shared" si="0"/>
        <v>49707.793710000115</v>
      </c>
      <c r="G8" s="43">
        <f t="shared" si="1"/>
        <v>102.67824864338913</v>
      </c>
      <c r="H8" s="43">
        <f>SUM(H9:H13)</f>
        <v>2228624</v>
      </c>
      <c r="I8" s="43">
        <f>SUM(I9:I13)</f>
        <v>2247624</v>
      </c>
      <c r="J8" s="51">
        <f t="shared" si="2"/>
        <v>19000</v>
      </c>
      <c r="K8" s="50">
        <f t="shared" si="3"/>
        <v>100.85254399126995</v>
      </c>
      <c r="L8" s="51">
        <f t="shared" si="4"/>
        <v>341934.91669999971</v>
      </c>
      <c r="M8" s="50">
        <f t="shared" si="5"/>
        <v>117.94284910883184</v>
      </c>
      <c r="N8" s="43">
        <f>SUM(N9:N13)</f>
        <v>2691861.8000000003</v>
      </c>
      <c r="O8" s="43">
        <f>SUM(O9:O12)</f>
        <v>1991800</v>
      </c>
      <c r="P8" s="43">
        <f>SUM(P9:P13)</f>
        <v>2635000</v>
      </c>
      <c r="Q8" s="42">
        <f t="shared" si="6"/>
        <v>406376</v>
      </c>
      <c r="R8" s="42">
        <f t="shared" si="7"/>
        <v>118.23439036822721</v>
      </c>
      <c r="S8" s="42">
        <f t="shared" si="8"/>
        <v>387376</v>
      </c>
      <c r="T8" s="42">
        <f t="shared" si="9"/>
        <v>117.23491117731434</v>
      </c>
      <c r="U8" s="42">
        <f t="shared" si="10"/>
        <v>729310.91669999971</v>
      </c>
      <c r="V8" s="42">
        <f t="shared" si="11"/>
        <v>138.27019439273289</v>
      </c>
      <c r="W8" s="42">
        <f t="shared" si="12"/>
        <v>132.29239883522442</v>
      </c>
      <c r="X8" s="42">
        <f t="shared" si="13"/>
        <v>-56861.800000000279</v>
      </c>
      <c r="Y8" s="43">
        <f>SUM(Y9:Y13)</f>
        <v>1919000</v>
      </c>
      <c r="Z8" s="43">
        <f>SUM(Z9:Z13)</f>
        <v>2471200</v>
      </c>
      <c r="AA8" s="43">
        <f>SUM(AA9:AA13)</f>
        <v>2128500</v>
      </c>
      <c r="AB8" s="42">
        <f t="shared" si="14"/>
        <v>128.7754038561751</v>
      </c>
      <c r="AC8" s="43">
        <f t="shared" si="15"/>
        <v>-163800</v>
      </c>
      <c r="AD8" s="42">
        <f t="shared" si="16"/>
        <v>93.78368121442125</v>
      </c>
      <c r="AE8" s="43">
        <f t="shared" si="17"/>
        <v>-342700</v>
      </c>
      <c r="AF8" s="42">
        <f t="shared" si="18"/>
        <v>86.132243444480423</v>
      </c>
    </row>
    <row r="9" spans="1:32" s="55" customFormat="1" ht="45.75" hidden="1" customHeight="1" x14ac:dyDescent="0.25">
      <c r="A9" s="61" t="s">
        <v>541</v>
      </c>
      <c r="B9" s="60" t="s">
        <v>540</v>
      </c>
      <c r="C9" s="57">
        <v>1659254.70756</v>
      </c>
      <c r="D9" s="57">
        <v>1811160.1160200001</v>
      </c>
      <c r="E9" s="57">
        <v>1865018.0821700001</v>
      </c>
      <c r="F9" s="57">
        <f t="shared" si="0"/>
        <v>53857.966149999993</v>
      </c>
      <c r="G9" s="57">
        <f t="shared" si="1"/>
        <v>102.97367227080684</v>
      </c>
      <c r="H9" s="57">
        <v>2179824</v>
      </c>
      <c r="I9" s="57">
        <f>2070024-31000</f>
        <v>2039024</v>
      </c>
      <c r="J9" s="59">
        <f t="shared" si="2"/>
        <v>-140800</v>
      </c>
      <c r="K9" s="58">
        <f t="shared" si="3"/>
        <v>93.540762923979187</v>
      </c>
      <c r="L9" s="59">
        <f t="shared" si="4"/>
        <v>174005.91782999993</v>
      </c>
      <c r="M9" s="58">
        <f t="shared" si="5"/>
        <v>109.32998556386859</v>
      </c>
      <c r="N9" s="57">
        <v>2500083.2000000002</v>
      </c>
      <c r="O9" s="57">
        <v>1950000</v>
      </c>
      <c r="P9" s="68">
        <v>2428000</v>
      </c>
      <c r="Q9" s="56">
        <f t="shared" si="6"/>
        <v>248176</v>
      </c>
      <c r="R9" s="56">
        <f t="shared" si="7"/>
        <v>111.38513935069987</v>
      </c>
      <c r="S9" s="56">
        <f t="shared" si="8"/>
        <v>388976</v>
      </c>
      <c r="T9" s="56">
        <f t="shared" si="9"/>
        <v>119.07657781369912</v>
      </c>
      <c r="U9" s="56">
        <f t="shared" si="10"/>
        <v>562981.91782999993</v>
      </c>
      <c r="V9" s="56">
        <f t="shared" si="11"/>
        <v>130.18640533366599</v>
      </c>
      <c r="W9" s="56">
        <f t="shared" si="12"/>
        <v>124.51282051282051</v>
      </c>
      <c r="X9" s="56">
        <f t="shared" si="13"/>
        <v>-72083.200000000186</v>
      </c>
      <c r="Y9" s="57">
        <v>1880000</v>
      </c>
      <c r="Z9" s="68">
        <v>2285000</v>
      </c>
      <c r="AA9" s="68">
        <v>1976000</v>
      </c>
      <c r="AB9" s="56">
        <f t="shared" si="14"/>
        <v>121.54255319148936</v>
      </c>
      <c r="AC9" s="57">
        <f t="shared" si="15"/>
        <v>-143000</v>
      </c>
      <c r="AD9" s="56">
        <f t="shared" si="16"/>
        <v>94.110378912685334</v>
      </c>
      <c r="AE9" s="57">
        <f t="shared" si="17"/>
        <v>-309000</v>
      </c>
      <c r="AF9" s="56">
        <f t="shared" si="18"/>
        <v>86.477024070021884</v>
      </c>
    </row>
    <row r="10" spans="1:32" s="55" customFormat="1" ht="66" hidden="1" customHeight="1" x14ac:dyDescent="0.25">
      <c r="A10" s="61" t="s">
        <v>539</v>
      </c>
      <c r="B10" s="60" t="s">
        <v>538</v>
      </c>
      <c r="C10" s="57">
        <v>7196.6123600000001</v>
      </c>
      <c r="D10" s="57">
        <v>7222.2343700000001</v>
      </c>
      <c r="E10" s="57">
        <v>6692.11474</v>
      </c>
      <c r="F10" s="57">
        <f t="shared" si="0"/>
        <v>-530.11963000000014</v>
      </c>
      <c r="G10" s="57">
        <f t="shared" si="1"/>
        <v>92.65989439221147</v>
      </c>
      <c r="H10" s="57">
        <v>7900</v>
      </c>
      <c r="I10" s="57">
        <v>7300</v>
      </c>
      <c r="J10" s="59">
        <f t="shared" si="2"/>
        <v>-600</v>
      </c>
      <c r="K10" s="58">
        <f t="shared" si="3"/>
        <v>92.405063291139243</v>
      </c>
      <c r="L10" s="59">
        <f t="shared" si="4"/>
        <v>607.88526000000002</v>
      </c>
      <c r="M10" s="58">
        <f t="shared" si="5"/>
        <v>109.08360486359503</v>
      </c>
      <c r="N10" s="57"/>
      <c r="O10" s="57">
        <v>7000</v>
      </c>
      <c r="P10" s="57">
        <v>7000</v>
      </c>
      <c r="Q10" s="56">
        <f t="shared" si="6"/>
        <v>-900</v>
      </c>
      <c r="R10" s="56">
        <f t="shared" si="7"/>
        <v>88.60759493670885</v>
      </c>
      <c r="S10" s="56">
        <f t="shared" si="8"/>
        <v>-300</v>
      </c>
      <c r="T10" s="56">
        <f t="shared" si="9"/>
        <v>95.890410958904098</v>
      </c>
      <c r="U10" s="56">
        <f t="shared" si="10"/>
        <v>307.88526000000002</v>
      </c>
      <c r="V10" s="56">
        <f t="shared" si="11"/>
        <v>104.60071699248839</v>
      </c>
      <c r="W10" s="56">
        <f t="shared" si="12"/>
        <v>100</v>
      </c>
      <c r="X10" s="56">
        <f t="shared" si="13"/>
        <v>7000</v>
      </c>
      <c r="Y10" s="57">
        <v>6700</v>
      </c>
      <c r="Z10" s="57">
        <v>6300</v>
      </c>
      <c r="AA10" s="57">
        <v>5200</v>
      </c>
      <c r="AB10" s="56">
        <f t="shared" si="14"/>
        <v>94.029850746268664</v>
      </c>
      <c r="AC10" s="57">
        <f t="shared" si="15"/>
        <v>-700</v>
      </c>
      <c r="AD10" s="56">
        <f t="shared" si="16"/>
        <v>90</v>
      </c>
      <c r="AE10" s="57">
        <f t="shared" si="17"/>
        <v>-1100</v>
      </c>
      <c r="AF10" s="56">
        <f t="shared" si="18"/>
        <v>82.539682539682531</v>
      </c>
    </row>
    <row r="11" spans="1:32" s="55" customFormat="1" ht="31.5" hidden="1" customHeight="1" x14ac:dyDescent="0.25">
      <c r="A11" s="61" t="s">
        <v>537</v>
      </c>
      <c r="B11" s="60" t="s">
        <v>536</v>
      </c>
      <c r="C11" s="57">
        <v>16415.212889999999</v>
      </c>
      <c r="D11" s="57">
        <v>15353.3956</v>
      </c>
      <c r="E11" s="57">
        <v>12040.601650000001</v>
      </c>
      <c r="F11" s="57">
        <f t="shared" si="0"/>
        <v>-3312.7939499999993</v>
      </c>
      <c r="G11" s="57">
        <f t="shared" si="1"/>
        <v>78.423053529604886</v>
      </c>
      <c r="H11" s="57">
        <v>13400</v>
      </c>
      <c r="I11" s="57">
        <v>20000</v>
      </c>
      <c r="J11" s="59">
        <f t="shared" si="2"/>
        <v>6600</v>
      </c>
      <c r="K11" s="58">
        <f t="shared" si="3"/>
        <v>149.25373134328359</v>
      </c>
      <c r="L11" s="59">
        <f t="shared" si="4"/>
        <v>7959.3983499999995</v>
      </c>
      <c r="M11" s="58">
        <f t="shared" si="5"/>
        <v>166.10465640643463</v>
      </c>
      <c r="N11" s="57"/>
      <c r="O11" s="57">
        <v>12000</v>
      </c>
      <c r="P11" s="57">
        <v>20000</v>
      </c>
      <c r="Q11" s="56">
        <f t="shared" si="6"/>
        <v>6600</v>
      </c>
      <c r="R11" s="56">
        <f t="shared" si="7"/>
        <v>149.25373134328359</v>
      </c>
      <c r="S11" s="56">
        <f t="shared" si="8"/>
        <v>0</v>
      </c>
      <c r="T11" s="56">
        <f t="shared" si="9"/>
        <v>100</v>
      </c>
      <c r="U11" s="56">
        <f t="shared" si="10"/>
        <v>7959.3983499999995</v>
      </c>
      <c r="V11" s="56">
        <f t="shared" si="11"/>
        <v>166.10465640643463</v>
      </c>
      <c r="W11" s="56">
        <f t="shared" si="12"/>
        <v>166.66666666666669</v>
      </c>
      <c r="X11" s="56">
        <f t="shared" si="13"/>
        <v>20000</v>
      </c>
      <c r="Y11" s="57">
        <v>11500</v>
      </c>
      <c r="Z11" s="57">
        <v>18100</v>
      </c>
      <c r="AA11" s="57">
        <v>15000</v>
      </c>
      <c r="AB11" s="56">
        <f t="shared" si="14"/>
        <v>157.39130434782609</v>
      </c>
      <c r="AC11" s="57">
        <f t="shared" si="15"/>
        <v>-1900</v>
      </c>
      <c r="AD11" s="56">
        <f t="shared" si="16"/>
        <v>90.5</v>
      </c>
      <c r="AE11" s="57">
        <f t="shared" si="17"/>
        <v>-3100</v>
      </c>
      <c r="AF11" s="56">
        <f t="shared" si="18"/>
        <v>82.872928176795583</v>
      </c>
    </row>
    <row r="12" spans="1:32" s="55" customFormat="1" ht="57.75" hidden="1" customHeight="1" x14ac:dyDescent="0.25">
      <c r="A12" s="61" t="s">
        <v>535</v>
      </c>
      <c r="B12" s="60" t="s">
        <v>534</v>
      </c>
      <c r="C12" s="57">
        <v>20149.580569999998</v>
      </c>
      <c r="D12" s="57">
        <v>22245.518329999999</v>
      </c>
      <c r="E12" s="57">
        <v>21938.284739999999</v>
      </c>
      <c r="F12" s="57">
        <f t="shared" si="0"/>
        <v>-307.23358999999982</v>
      </c>
      <c r="G12" s="57">
        <f t="shared" si="1"/>
        <v>98.618896689920376</v>
      </c>
      <c r="H12" s="57">
        <v>27500</v>
      </c>
      <c r="I12" s="57">
        <v>31300</v>
      </c>
      <c r="J12" s="59">
        <f t="shared" si="2"/>
        <v>3800</v>
      </c>
      <c r="K12" s="58">
        <f t="shared" si="3"/>
        <v>113.81818181818181</v>
      </c>
      <c r="L12" s="59">
        <f t="shared" si="4"/>
        <v>9361.7152600000009</v>
      </c>
      <c r="M12" s="58">
        <f t="shared" si="5"/>
        <v>142.6729590346269</v>
      </c>
      <c r="N12" s="57">
        <v>30000</v>
      </c>
      <c r="O12" s="57">
        <v>22800</v>
      </c>
      <c r="P12" s="57">
        <v>30000</v>
      </c>
      <c r="Q12" s="56">
        <f t="shared" si="6"/>
        <v>2500</v>
      </c>
      <c r="R12" s="56">
        <f t="shared" si="7"/>
        <v>109.09090909090908</v>
      </c>
      <c r="S12" s="56">
        <f t="shared" si="8"/>
        <v>-1300</v>
      </c>
      <c r="T12" s="56">
        <f t="shared" si="9"/>
        <v>95.846645367412137</v>
      </c>
      <c r="U12" s="56">
        <f t="shared" si="10"/>
        <v>8061.7152600000009</v>
      </c>
      <c r="V12" s="56">
        <f t="shared" si="11"/>
        <v>136.74724508111203</v>
      </c>
      <c r="W12" s="56">
        <f t="shared" si="12"/>
        <v>131.57894736842107</v>
      </c>
      <c r="X12" s="56">
        <f t="shared" si="13"/>
        <v>0</v>
      </c>
      <c r="Y12" s="57">
        <v>20800</v>
      </c>
      <c r="Z12" s="57">
        <v>26100</v>
      </c>
      <c r="AA12" s="57">
        <v>19700</v>
      </c>
      <c r="AB12" s="56">
        <f t="shared" si="14"/>
        <v>125.48076923076923</v>
      </c>
      <c r="AC12" s="57">
        <f t="shared" si="15"/>
        <v>-3900</v>
      </c>
      <c r="AD12" s="56">
        <f t="shared" si="16"/>
        <v>87</v>
      </c>
      <c r="AE12" s="57">
        <f t="shared" si="17"/>
        <v>-6400</v>
      </c>
      <c r="AF12" s="56">
        <f t="shared" si="18"/>
        <v>75.47892720306514</v>
      </c>
    </row>
    <row r="13" spans="1:32" s="55" customFormat="1" ht="30.75" hidden="1" customHeight="1" x14ac:dyDescent="0.25">
      <c r="A13" s="61" t="s">
        <v>533</v>
      </c>
      <c r="B13" s="60" t="s">
        <v>532</v>
      </c>
      <c r="C13" s="57"/>
      <c r="D13" s="57"/>
      <c r="E13" s="57"/>
      <c r="F13" s="57"/>
      <c r="G13" s="57"/>
      <c r="H13" s="57">
        <v>0</v>
      </c>
      <c r="I13" s="57">
        <v>150000</v>
      </c>
      <c r="J13" s="59">
        <f t="shared" si="2"/>
        <v>150000</v>
      </c>
      <c r="K13" s="58"/>
      <c r="L13" s="59">
        <f t="shared" si="4"/>
        <v>150000</v>
      </c>
      <c r="M13" s="58"/>
      <c r="N13" s="57">
        <v>161778.6</v>
      </c>
      <c r="O13" s="57">
        <v>0</v>
      </c>
      <c r="P13" s="57">
        <v>150000</v>
      </c>
      <c r="Q13" s="56">
        <f t="shared" si="6"/>
        <v>150000</v>
      </c>
      <c r="R13" s="56"/>
      <c r="S13" s="56">
        <f t="shared" si="8"/>
        <v>0</v>
      </c>
      <c r="T13" s="56">
        <f t="shared" si="9"/>
        <v>100</v>
      </c>
      <c r="U13" s="56">
        <f t="shared" si="10"/>
        <v>150000</v>
      </c>
      <c r="V13" s="56"/>
      <c r="W13" s="56"/>
      <c r="X13" s="56"/>
      <c r="Y13" s="57">
        <v>0</v>
      </c>
      <c r="Z13" s="57">
        <v>135700</v>
      </c>
      <c r="AA13" s="57">
        <v>112600</v>
      </c>
      <c r="AB13" s="56"/>
      <c r="AC13" s="57"/>
      <c r="AD13" s="56"/>
      <c r="AE13" s="57"/>
      <c r="AF13" s="56"/>
    </row>
    <row r="14" spans="1:32" s="31" customFormat="1" ht="29.25" customHeight="1" x14ac:dyDescent="0.25">
      <c r="A14" s="73" t="s">
        <v>531</v>
      </c>
      <c r="B14" s="72" t="s">
        <v>530</v>
      </c>
      <c r="C14" s="33">
        <f>C15</f>
        <v>78581.336089999997</v>
      </c>
      <c r="D14" s="33">
        <f>D15</f>
        <v>90007.182839999994</v>
      </c>
      <c r="E14" s="33">
        <f>E15</f>
        <v>95708.104959999997</v>
      </c>
      <c r="F14" s="33">
        <f t="shared" ref="F14:F36" si="19">E14-D14</f>
        <v>5700.9221200000029</v>
      </c>
      <c r="G14" s="33">
        <f t="shared" ref="G14:G36" si="20">E14/D14*100</f>
        <v>106.3338524105728</v>
      </c>
      <c r="H14" s="33">
        <f>H15</f>
        <v>102575.20000000001</v>
      </c>
      <c r="I14" s="33">
        <f>I15</f>
        <v>102575.20000000001</v>
      </c>
      <c r="J14" s="37">
        <f t="shared" si="2"/>
        <v>0</v>
      </c>
      <c r="K14" s="36">
        <f t="shared" ref="K14:K22" si="21">I14/H14*100</f>
        <v>100</v>
      </c>
      <c r="L14" s="37">
        <f t="shared" si="4"/>
        <v>6867.0950400000147</v>
      </c>
      <c r="M14" s="36">
        <f t="shared" ref="M14:M36" si="22">I14/E14*100</f>
        <v>107.17504023600722</v>
      </c>
      <c r="N14" s="33">
        <f>N15</f>
        <v>97538</v>
      </c>
      <c r="O14" s="33">
        <f>O15</f>
        <v>98640.900000000009</v>
      </c>
      <c r="P14" s="33">
        <f>P15</f>
        <v>97538</v>
      </c>
      <c r="Q14" s="32">
        <f t="shared" si="6"/>
        <v>-5037.2000000000116</v>
      </c>
      <c r="R14" s="32">
        <f t="shared" ref="R14:R22" si="23">P14/H14*100</f>
        <v>95.089261341922793</v>
      </c>
      <c r="S14" s="32">
        <f t="shared" si="8"/>
        <v>-5037.2000000000116</v>
      </c>
      <c r="T14" s="32">
        <f t="shared" si="9"/>
        <v>95.089261341922793</v>
      </c>
      <c r="U14" s="32">
        <f t="shared" si="10"/>
        <v>1829.8950400000031</v>
      </c>
      <c r="V14" s="32">
        <f t="shared" ref="V14:V36" si="24">P14/E14*100</f>
        <v>101.9119541033278</v>
      </c>
      <c r="W14" s="32">
        <f t="shared" ref="W14:W24" si="25">P14/O14*100</f>
        <v>98.88190395667516</v>
      </c>
      <c r="X14" s="32">
        <f t="shared" ref="X14:X32" si="26">P14-N14</f>
        <v>0</v>
      </c>
      <c r="Y14" s="33">
        <f>Y15</f>
        <v>97851.000000000015</v>
      </c>
      <c r="Z14" s="33">
        <f>Z15</f>
        <v>95281</v>
      </c>
      <c r="AA14" s="33">
        <f>AA15</f>
        <v>100808</v>
      </c>
      <c r="AB14" s="32">
        <f t="shared" ref="AB14:AB22" si="27">Z14/Y14*100</f>
        <v>97.37355775618029</v>
      </c>
      <c r="AC14" s="33">
        <f t="shared" ref="AC14:AC36" si="28">Z14-P14</f>
        <v>-2257</v>
      </c>
      <c r="AD14" s="32">
        <f t="shared" ref="AD14:AD24" si="29">Z14/P14*100</f>
        <v>97.686030060079148</v>
      </c>
      <c r="AE14" s="33">
        <f t="shared" ref="AE14:AE36" si="30">AA14-Z14</f>
        <v>5527</v>
      </c>
      <c r="AF14" s="32">
        <f t="shared" ref="AF14:AF36" si="31">AA14/Z14*100</f>
        <v>105.80073676808597</v>
      </c>
    </row>
    <row r="15" spans="1:32" ht="22.5" customHeight="1" x14ac:dyDescent="0.25">
      <c r="A15" s="53" t="s">
        <v>529</v>
      </c>
      <c r="B15" s="62" t="s">
        <v>528</v>
      </c>
      <c r="C15" s="43">
        <f>SUM(C16:C19)</f>
        <v>78581.336089999997</v>
      </c>
      <c r="D15" s="43">
        <f>SUM(D16:D19)</f>
        <v>90007.182839999994</v>
      </c>
      <c r="E15" s="43">
        <f>SUM(E16:E19)</f>
        <v>95708.104959999997</v>
      </c>
      <c r="F15" s="43">
        <f t="shared" si="19"/>
        <v>5700.9221200000029</v>
      </c>
      <c r="G15" s="43">
        <f t="shared" si="20"/>
        <v>106.3338524105728</v>
      </c>
      <c r="H15" s="43">
        <f>SUM(H16:H19)</f>
        <v>102575.20000000001</v>
      </c>
      <c r="I15" s="43">
        <f>SUM(I16:I19)</f>
        <v>102575.20000000001</v>
      </c>
      <c r="J15" s="51">
        <f t="shared" si="2"/>
        <v>0</v>
      </c>
      <c r="K15" s="50">
        <f t="shared" si="21"/>
        <v>100</v>
      </c>
      <c r="L15" s="51">
        <f t="shared" si="4"/>
        <v>6867.0950400000147</v>
      </c>
      <c r="M15" s="50">
        <f t="shared" si="22"/>
        <v>107.17504023600722</v>
      </c>
      <c r="N15" s="43">
        <f>SUM(N16:N19)</f>
        <v>97538</v>
      </c>
      <c r="O15" s="43">
        <f>SUM(O16:O19)</f>
        <v>98640.900000000009</v>
      </c>
      <c r="P15" s="43">
        <f>SUM(P16:P19)</f>
        <v>97538</v>
      </c>
      <c r="Q15" s="42">
        <f t="shared" si="6"/>
        <v>-5037.2000000000116</v>
      </c>
      <c r="R15" s="42">
        <f t="shared" si="23"/>
        <v>95.089261341922793</v>
      </c>
      <c r="S15" s="42">
        <f t="shared" si="8"/>
        <v>-5037.2000000000116</v>
      </c>
      <c r="T15" s="42">
        <f t="shared" si="9"/>
        <v>95.089261341922793</v>
      </c>
      <c r="U15" s="42">
        <f t="shared" si="10"/>
        <v>1829.8950400000031</v>
      </c>
      <c r="V15" s="42">
        <f t="shared" si="24"/>
        <v>101.9119541033278</v>
      </c>
      <c r="W15" s="42">
        <f t="shared" si="25"/>
        <v>98.88190395667516</v>
      </c>
      <c r="X15" s="42">
        <f t="shared" si="26"/>
        <v>0</v>
      </c>
      <c r="Y15" s="43">
        <f>SUM(Y16:Y19)</f>
        <v>97851.000000000015</v>
      </c>
      <c r="Z15" s="43">
        <f>SUM(Z16:Z19)</f>
        <v>95281</v>
      </c>
      <c r="AA15" s="43">
        <f>SUM(AA16:AA19)</f>
        <v>100808</v>
      </c>
      <c r="AB15" s="42">
        <f t="shared" si="27"/>
        <v>97.37355775618029</v>
      </c>
      <c r="AC15" s="43">
        <f t="shared" si="28"/>
        <v>-2257</v>
      </c>
      <c r="AD15" s="42">
        <f t="shared" si="29"/>
        <v>97.686030060079148</v>
      </c>
      <c r="AE15" s="43">
        <f t="shared" si="30"/>
        <v>5527</v>
      </c>
      <c r="AF15" s="42">
        <f t="shared" si="31"/>
        <v>105.80073676808597</v>
      </c>
    </row>
    <row r="16" spans="1:32" s="55" customFormat="1" ht="68.25" hidden="1" customHeight="1" x14ac:dyDescent="0.25">
      <c r="A16" s="61" t="s">
        <v>527</v>
      </c>
      <c r="B16" s="60" t="s">
        <v>526</v>
      </c>
      <c r="C16" s="57">
        <v>35013.118450000002</v>
      </c>
      <c r="D16" s="57">
        <v>40969.75361</v>
      </c>
      <c r="E16" s="57">
        <v>44144.191319999998</v>
      </c>
      <c r="F16" s="57">
        <f t="shared" si="19"/>
        <v>3174.4377099999983</v>
      </c>
      <c r="G16" s="57">
        <f t="shared" si="20"/>
        <v>107.74824701221823</v>
      </c>
      <c r="H16" s="57">
        <v>47098.9</v>
      </c>
      <c r="I16" s="57">
        <v>47098.9</v>
      </c>
      <c r="J16" s="59">
        <f t="shared" si="2"/>
        <v>0</v>
      </c>
      <c r="K16" s="58">
        <f t="shared" si="21"/>
        <v>100</v>
      </c>
      <c r="L16" s="59">
        <f t="shared" si="4"/>
        <v>2954.7086800000034</v>
      </c>
      <c r="M16" s="58">
        <f t="shared" si="22"/>
        <v>106.69331250986434</v>
      </c>
      <c r="N16" s="57">
        <v>44100</v>
      </c>
      <c r="O16" s="57">
        <v>45347</v>
      </c>
      <c r="P16" s="57">
        <v>44100</v>
      </c>
      <c r="Q16" s="56">
        <f t="shared" si="6"/>
        <v>-2998.9000000000015</v>
      </c>
      <c r="R16" s="56">
        <f t="shared" si="23"/>
        <v>93.63276000076435</v>
      </c>
      <c r="S16" s="56">
        <f t="shared" si="8"/>
        <v>-2998.9000000000015</v>
      </c>
      <c r="T16" s="56">
        <f t="shared" si="9"/>
        <v>93.63276000076435</v>
      </c>
      <c r="U16" s="56">
        <f t="shared" si="10"/>
        <v>-44.191319999998086</v>
      </c>
      <c r="V16" s="56">
        <f t="shared" si="24"/>
        <v>99.899893239226742</v>
      </c>
      <c r="W16" s="56">
        <f t="shared" si="25"/>
        <v>97.250093721745642</v>
      </c>
      <c r="X16" s="56">
        <f t="shared" si="26"/>
        <v>0</v>
      </c>
      <c r="Y16" s="57">
        <v>45303.3</v>
      </c>
      <c r="Z16" s="57">
        <v>42628</v>
      </c>
      <c r="AA16" s="57">
        <v>44385</v>
      </c>
      <c r="AB16" s="56">
        <f t="shared" si="27"/>
        <v>94.094690673747834</v>
      </c>
      <c r="AC16" s="57">
        <f t="shared" si="28"/>
        <v>-1472</v>
      </c>
      <c r="AD16" s="56">
        <f t="shared" si="29"/>
        <v>96.662131519274368</v>
      </c>
      <c r="AE16" s="57">
        <f t="shared" si="30"/>
        <v>1757</v>
      </c>
      <c r="AF16" s="56">
        <f t="shared" si="31"/>
        <v>104.12170404429013</v>
      </c>
    </row>
    <row r="17" spans="1:32" s="55" customFormat="1" ht="81" hidden="1" customHeight="1" x14ac:dyDescent="0.25">
      <c r="A17" s="61" t="s">
        <v>525</v>
      </c>
      <c r="B17" s="60" t="s">
        <v>524</v>
      </c>
      <c r="C17" s="57">
        <v>337.19947000000002</v>
      </c>
      <c r="D17" s="57">
        <v>301.13848999999999</v>
      </c>
      <c r="E17" s="57">
        <v>315.75110000000001</v>
      </c>
      <c r="F17" s="57">
        <f t="shared" si="19"/>
        <v>14.612610000000018</v>
      </c>
      <c r="G17" s="57">
        <f t="shared" si="20"/>
        <v>104.85245509466425</v>
      </c>
      <c r="H17" s="57">
        <v>268.39999999999998</v>
      </c>
      <c r="I17" s="57">
        <v>268.39999999999998</v>
      </c>
      <c r="J17" s="59">
        <f t="shared" si="2"/>
        <v>0</v>
      </c>
      <c r="K17" s="58">
        <f t="shared" si="21"/>
        <v>100</v>
      </c>
      <c r="L17" s="59">
        <f t="shared" si="4"/>
        <v>-47.351100000000031</v>
      </c>
      <c r="M17" s="58">
        <f t="shared" si="22"/>
        <v>85.003662695078489</v>
      </c>
      <c r="N17" s="57">
        <v>244</v>
      </c>
      <c r="O17" s="57">
        <v>255.9</v>
      </c>
      <c r="P17" s="57">
        <v>244</v>
      </c>
      <c r="Q17" s="56">
        <f t="shared" si="6"/>
        <v>-24.399999999999977</v>
      </c>
      <c r="R17" s="56">
        <f t="shared" si="23"/>
        <v>90.909090909090921</v>
      </c>
      <c r="S17" s="56">
        <f t="shared" si="8"/>
        <v>-24.399999999999977</v>
      </c>
      <c r="T17" s="56">
        <f t="shared" si="9"/>
        <v>90.909090909090921</v>
      </c>
      <c r="U17" s="56">
        <f t="shared" si="10"/>
        <v>-71.751100000000008</v>
      </c>
      <c r="V17" s="56">
        <f t="shared" si="24"/>
        <v>77.276056995525906</v>
      </c>
      <c r="W17" s="56">
        <f t="shared" si="25"/>
        <v>95.349745994529115</v>
      </c>
      <c r="X17" s="56">
        <f t="shared" si="26"/>
        <v>0</v>
      </c>
      <c r="Y17" s="57">
        <v>253</v>
      </c>
      <c r="Z17" s="57">
        <v>239</v>
      </c>
      <c r="AA17" s="57">
        <v>256</v>
      </c>
      <c r="AB17" s="56">
        <f t="shared" si="27"/>
        <v>94.466403162055329</v>
      </c>
      <c r="AC17" s="57">
        <f t="shared" si="28"/>
        <v>-5</v>
      </c>
      <c r="AD17" s="56">
        <f t="shared" si="29"/>
        <v>97.950819672131146</v>
      </c>
      <c r="AE17" s="57">
        <f t="shared" si="30"/>
        <v>17</v>
      </c>
      <c r="AF17" s="56">
        <f t="shared" si="31"/>
        <v>107.11297071129707</v>
      </c>
    </row>
    <row r="18" spans="1:32" s="55" customFormat="1" ht="76.5" hidden="1" customHeight="1" x14ac:dyDescent="0.25">
      <c r="A18" s="61" t="s">
        <v>523</v>
      </c>
      <c r="B18" s="60" t="s">
        <v>522</v>
      </c>
      <c r="C18" s="57">
        <v>51075.943039999998</v>
      </c>
      <c r="D18" s="57">
        <v>54735.73012</v>
      </c>
      <c r="E18" s="57">
        <v>59386.340109999997</v>
      </c>
      <c r="F18" s="57">
        <f t="shared" si="19"/>
        <v>4650.6099899999972</v>
      </c>
      <c r="G18" s="57">
        <f t="shared" si="20"/>
        <v>108.49647931945773</v>
      </c>
      <c r="H18" s="57">
        <v>61955.8</v>
      </c>
      <c r="I18" s="57">
        <v>61955.8</v>
      </c>
      <c r="J18" s="59">
        <f t="shared" si="2"/>
        <v>0</v>
      </c>
      <c r="K18" s="58">
        <f t="shared" si="21"/>
        <v>100</v>
      </c>
      <c r="L18" s="59">
        <f t="shared" si="4"/>
        <v>2569.4598900000055</v>
      </c>
      <c r="M18" s="58">
        <f t="shared" si="22"/>
        <v>104.32668503437095</v>
      </c>
      <c r="N18" s="57">
        <v>58724</v>
      </c>
      <c r="O18" s="57">
        <v>59497.7</v>
      </c>
      <c r="P18" s="57">
        <v>58724</v>
      </c>
      <c r="Q18" s="56">
        <f t="shared" si="6"/>
        <v>-3231.8000000000029</v>
      </c>
      <c r="R18" s="56">
        <f t="shared" si="23"/>
        <v>94.783700638196905</v>
      </c>
      <c r="S18" s="56">
        <f t="shared" si="8"/>
        <v>-3231.8000000000029</v>
      </c>
      <c r="T18" s="56">
        <f t="shared" si="9"/>
        <v>94.783700638196905</v>
      </c>
      <c r="U18" s="56">
        <f t="shared" si="10"/>
        <v>-662.34010999999737</v>
      </c>
      <c r="V18" s="56">
        <f t="shared" si="24"/>
        <v>98.884692828732739</v>
      </c>
      <c r="W18" s="56">
        <f t="shared" si="25"/>
        <v>98.699613598508847</v>
      </c>
      <c r="X18" s="56">
        <f t="shared" si="26"/>
        <v>0</v>
      </c>
      <c r="Y18" s="57">
        <v>59249.9</v>
      </c>
      <c r="Z18" s="57">
        <v>57696</v>
      </c>
      <c r="AA18" s="57">
        <v>61863</v>
      </c>
      <c r="AB18" s="56">
        <f t="shared" si="27"/>
        <v>97.377379539881076</v>
      </c>
      <c r="AC18" s="57">
        <f t="shared" si="28"/>
        <v>-1028</v>
      </c>
      <c r="AD18" s="56">
        <f t="shared" si="29"/>
        <v>98.249438049179219</v>
      </c>
      <c r="AE18" s="57">
        <f t="shared" si="30"/>
        <v>4167</v>
      </c>
      <c r="AF18" s="56">
        <f t="shared" si="31"/>
        <v>107.22233777038271</v>
      </c>
    </row>
    <row r="19" spans="1:32" s="55" customFormat="1" ht="67.5" hidden="1" customHeight="1" x14ac:dyDescent="0.25">
      <c r="A19" s="61" t="s">
        <v>521</v>
      </c>
      <c r="B19" s="60" t="s">
        <v>520</v>
      </c>
      <c r="C19" s="57">
        <v>-7844.9248699999998</v>
      </c>
      <c r="D19" s="57">
        <v>-5999.4393799999998</v>
      </c>
      <c r="E19" s="57">
        <v>-8138.1775699999998</v>
      </c>
      <c r="F19" s="57">
        <f t="shared" si="19"/>
        <v>-2138.73819</v>
      </c>
      <c r="G19" s="57">
        <f t="shared" si="20"/>
        <v>135.64896742068589</v>
      </c>
      <c r="H19" s="57">
        <v>-6747.9</v>
      </c>
      <c r="I19" s="57">
        <v>-6747.9</v>
      </c>
      <c r="J19" s="59">
        <f t="shared" si="2"/>
        <v>0</v>
      </c>
      <c r="K19" s="58">
        <f t="shared" si="21"/>
        <v>100</v>
      </c>
      <c r="L19" s="59">
        <f t="shared" si="4"/>
        <v>1390.2775700000002</v>
      </c>
      <c r="M19" s="58">
        <f t="shared" si="22"/>
        <v>82.916598242768487</v>
      </c>
      <c r="N19" s="57">
        <v>-5530</v>
      </c>
      <c r="O19" s="57">
        <v>-6459.7</v>
      </c>
      <c r="P19" s="57">
        <v>-5530</v>
      </c>
      <c r="Q19" s="56">
        <f t="shared" si="6"/>
        <v>1217.8999999999996</v>
      </c>
      <c r="R19" s="56">
        <f t="shared" si="23"/>
        <v>81.951421923857794</v>
      </c>
      <c r="S19" s="56">
        <f t="shared" si="8"/>
        <v>1217.8999999999996</v>
      </c>
      <c r="T19" s="56">
        <f t="shared" si="9"/>
        <v>81.951421923857794</v>
      </c>
      <c r="U19" s="56">
        <f t="shared" si="10"/>
        <v>2608.1775699999998</v>
      </c>
      <c r="V19" s="56">
        <f t="shared" si="24"/>
        <v>67.951331270841266</v>
      </c>
      <c r="W19" s="56">
        <f t="shared" si="25"/>
        <v>85.607690759632803</v>
      </c>
      <c r="X19" s="56">
        <f t="shared" si="26"/>
        <v>0</v>
      </c>
      <c r="Y19" s="57">
        <v>-6955.2</v>
      </c>
      <c r="Z19" s="57">
        <v>-5282</v>
      </c>
      <c r="AA19" s="57">
        <v>-5696</v>
      </c>
      <c r="AB19" s="56">
        <f t="shared" si="27"/>
        <v>75.943179204048775</v>
      </c>
      <c r="AC19" s="57">
        <f t="shared" si="28"/>
        <v>248</v>
      </c>
      <c r="AD19" s="56">
        <f t="shared" si="29"/>
        <v>95.515370705244123</v>
      </c>
      <c r="AE19" s="57">
        <f t="shared" si="30"/>
        <v>-414</v>
      </c>
      <c r="AF19" s="56">
        <f t="shared" si="31"/>
        <v>107.83794017417645</v>
      </c>
    </row>
    <row r="20" spans="1:32" s="31" customFormat="1" ht="20.25" customHeight="1" x14ac:dyDescent="0.25">
      <c r="A20" s="41" t="s">
        <v>519</v>
      </c>
      <c r="B20" s="40" t="s">
        <v>518</v>
      </c>
      <c r="C20" s="33">
        <f>C21+C27+C28+C29</f>
        <v>227258.40129000001</v>
      </c>
      <c r="D20" s="33">
        <f>D21+D27+D28+D29</f>
        <v>255233.76576000004</v>
      </c>
      <c r="E20" s="33">
        <f>E21+E27+E28+E29</f>
        <v>248651.43981999997</v>
      </c>
      <c r="F20" s="33">
        <f t="shared" si="19"/>
        <v>-6582.3259400000679</v>
      </c>
      <c r="G20" s="33">
        <f t="shared" si="20"/>
        <v>97.421059897619685</v>
      </c>
      <c r="H20" s="33">
        <f>H21+H27+H28+H29</f>
        <v>267960</v>
      </c>
      <c r="I20" s="33">
        <f>I21+I27+I28+I29</f>
        <v>260430</v>
      </c>
      <c r="J20" s="37">
        <f t="shared" si="2"/>
        <v>-7530</v>
      </c>
      <c r="K20" s="36">
        <f t="shared" si="21"/>
        <v>97.189879086430807</v>
      </c>
      <c r="L20" s="37">
        <f t="shared" si="4"/>
        <v>11778.56018000003</v>
      </c>
      <c r="M20" s="36">
        <f t="shared" si="22"/>
        <v>104.73697646332818</v>
      </c>
      <c r="N20" s="33">
        <f>N21+N27+N28+N29</f>
        <v>295267</v>
      </c>
      <c r="O20" s="33">
        <f>O21+O27+O28+O29</f>
        <v>271137</v>
      </c>
      <c r="P20" s="33">
        <f>P21+P27+P28+P29</f>
        <v>255000</v>
      </c>
      <c r="Q20" s="32">
        <f t="shared" si="6"/>
        <v>-12960</v>
      </c>
      <c r="R20" s="32">
        <f t="shared" si="23"/>
        <v>95.163457232422758</v>
      </c>
      <c r="S20" s="32">
        <f t="shared" si="8"/>
        <v>-5430</v>
      </c>
      <c r="T20" s="32">
        <f t="shared" si="9"/>
        <v>97.914986752678274</v>
      </c>
      <c r="U20" s="32">
        <f t="shared" si="10"/>
        <v>6348.5601800000295</v>
      </c>
      <c r="V20" s="32">
        <f t="shared" si="24"/>
        <v>102.55319662922354</v>
      </c>
      <c r="W20" s="32">
        <f t="shared" si="25"/>
        <v>94.048396198231885</v>
      </c>
      <c r="X20" s="32">
        <f t="shared" si="26"/>
        <v>-40267</v>
      </c>
      <c r="Y20" s="33">
        <f>Y21+Y27+Y28+Y29</f>
        <v>293508.11</v>
      </c>
      <c r="Z20" s="33">
        <f>Z21+Z27+Z28+Z29</f>
        <v>266028</v>
      </c>
      <c r="AA20" s="33">
        <f>AA21+AA27+AA28+AA29</f>
        <v>277558</v>
      </c>
      <c r="AB20" s="32">
        <f t="shared" si="27"/>
        <v>90.637359219818492</v>
      </c>
      <c r="AC20" s="33">
        <f t="shared" si="28"/>
        <v>11028</v>
      </c>
      <c r="AD20" s="32">
        <f t="shared" si="29"/>
        <v>104.32470588235294</v>
      </c>
      <c r="AE20" s="33">
        <f t="shared" si="30"/>
        <v>11530</v>
      </c>
      <c r="AF20" s="32">
        <f t="shared" si="31"/>
        <v>104.33413024192942</v>
      </c>
    </row>
    <row r="21" spans="1:32" ht="22.5" customHeight="1" x14ac:dyDescent="0.25">
      <c r="A21" s="53" t="s">
        <v>517</v>
      </c>
      <c r="B21" s="62" t="s">
        <v>516</v>
      </c>
      <c r="C21" s="43">
        <f>SUM(C22:C26)</f>
        <v>126595.88806</v>
      </c>
      <c r="D21" s="43">
        <f>SUM(D22:D26)</f>
        <v>157370.82271000001</v>
      </c>
      <c r="E21" s="43">
        <f>SUM(E22:E26)</f>
        <v>163020.81506999998</v>
      </c>
      <c r="F21" s="43">
        <f t="shared" si="19"/>
        <v>5649.9923599999747</v>
      </c>
      <c r="G21" s="43">
        <f t="shared" si="20"/>
        <v>103.59024135650081</v>
      </c>
      <c r="H21" s="43">
        <f>SUM(H22:H26)</f>
        <v>213500</v>
      </c>
      <c r="I21" s="43">
        <f>SUM(I22:I26)</f>
        <v>205000</v>
      </c>
      <c r="J21" s="51">
        <f t="shared" si="2"/>
        <v>-8500</v>
      </c>
      <c r="K21" s="50">
        <f t="shared" si="21"/>
        <v>96.01873536299766</v>
      </c>
      <c r="L21" s="51">
        <f t="shared" si="4"/>
        <v>41979.184930000018</v>
      </c>
      <c r="M21" s="50">
        <f t="shared" si="22"/>
        <v>125.75081280999268</v>
      </c>
      <c r="N21" s="43">
        <f>490988/2</f>
        <v>245494</v>
      </c>
      <c r="O21" s="43">
        <f>SUM(O22:O26)</f>
        <v>231100</v>
      </c>
      <c r="P21" s="43">
        <f>SUM(P22:P26)</f>
        <v>213200</v>
      </c>
      <c r="Q21" s="42">
        <f t="shared" si="6"/>
        <v>-300</v>
      </c>
      <c r="R21" s="42">
        <f t="shared" si="23"/>
        <v>99.859484777517565</v>
      </c>
      <c r="S21" s="42">
        <f t="shared" si="8"/>
        <v>8200</v>
      </c>
      <c r="T21" s="42">
        <f t="shared" si="9"/>
        <v>104</v>
      </c>
      <c r="U21" s="42">
        <f t="shared" si="10"/>
        <v>50179.184930000018</v>
      </c>
      <c r="V21" s="42">
        <f t="shared" si="24"/>
        <v>130.78084532239239</v>
      </c>
      <c r="W21" s="42">
        <f t="shared" si="25"/>
        <v>92.254435309389876</v>
      </c>
      <c r="X21" s="42">
        <f t="shared" si="26"/>
        <v>-32294</v>
      </c>
      <c r="Y21" s="43">
        <f>SUM(Y22:Y26)</f>
        <v>251300</v>
      </c>
      <c r="Z21" s="43">
        <f>SUM(Z22:Z26)</f>
        <v>221728</v>
      </c>
      <c r="AA21" s="43">
        <f>SUM(AA22:AA26)</f>
        <v>230598</v>
      </c>
      <c r="AB21" s="42">
        <f t="shared" si="27"/>
        <v>88.232391563867878</v>
      </c>
      <c r="AC21" s="43">
        <f t="shared" si="28"/>
        <v>8528</v>
      </c>
      <c r="AD21" s="42">
        <f t="shared" si="29"/>
        <v>104</v>
      </c>
      <c r="AE21" s="43">
        <f t="shared" si="30"/>
        <v>8870</v>
      </c>
      <c r="AF21" s="42">
        <f t="shared" si="31"/>
        <v>104.00039688266705</v>
      </c>
    </row>
    <row r="22" spans="1:32" s="55" customFormat="1" ht="30.75" hidden="1" customHeight="1" x14ac:dyDescent="0.25">
      <c r="A22" s="61" t="s">
        <v>515</v>
      </c>
      <c r="B22" s="60" t="s">
        <v>514</v>
      </c>
      <c r="C22" s="57">
        <v>100604.94507</v>
      </c>
      <c r="D22" s="57">
        <v>128369.06061</v>
      </c>
      <c r="E22" s="57">
        <v>129850.66716</v>
      </c>
      <c r="F22" s="57">
        <f t="shared" si="19"/>
        <v>1481.6065499999968</v>
      </c>
      <c r="G22" s="57">
        <f t="shared" si="20"/>
        <v>101.15417729393634</v>
      </c>
      <c r="H22" s="57">
        <v>150100</v>
      </c>
      <c r="I22" s="57">
        <v>159500</v>
      </c>
      <c r="J22" s="59">
        <f t="shared" si="2"/>
        <v>9400</v>
      </c>
      <c r="K22" s="58">
        <f t="shared" si="21"/>
        <v>106.26249167221853</v>
      </c>
      <c r="L22" s="59">
        <f t="shared" si="4"/>
        <v>29649.332840000003</v>
      </c>
      <c r="M22" s="58">
        <f t="shared" si="22"/>
        <v>122.8334081668341</v>
      </c>
      <c r="N22" s="57"/>
      <c r="O22" s="57">
        <v>162500</v>
      </c>
      <c r="P22" s="57">
        <v>167544</v>
      </c>
      <c r="Q22" s="56">
        <f t="shared" si="6"/>
        <v>17444</v>
      </c>
      <c r="R22" s="56">
        <f t="shared" si="23"/>
        <v>111.62158560959361</v>
      </c>
      <c r="S22" s="56">
        <f t="shared" si="8"/>
        <v>8044</v>
      </c>
      <c r="T22" s="56">
        <f t="shared" si="9"/>
        <v>105.04326018808779</v>
      </c>
      <c r="U22" s="56">
        <f t="shared" si="10"/>
        <v>37693.332840000003</v>
      </c>
      <c r="V22" s="56">
        <f t="shared" si="24"/>
        <v>129.02821653858339</v>
      </c>
      <c r="W22" s="56">
        <f t="shared" si="25"/>
        <v>103.104</v>
      </c>
      <c r="X22" s="56">
        <f t="shared" si="26"/>
        <v>167544</v>
      </c>
      <c r="Y22" s="57">
        <v>176700</v>
      </c>
      <c r="Z22" s="57">
        <v>174246</v>
      </c>
      <c r="AA22" s="57">
        <v>181216</v>
      </c>
      <c r="AB22" s="56">
        <f t="shared" si="27"/>
        <v>98.611205432937183</v>
      </c>
      <c r="AC22" s="57">
        <f t="shared" si="28"/>
        <v>6702</v>
      </c>
      <c r="AD22" s="56">
        <f t="shared" si="29"/>
        <v>104.0001432459533</v>
      </c>
      <c r="AE22" s="57">
        <f t="shared" si="30"/>
        <v>6970</v>
      </c>
      <c r="AF22" s="56">
        <f t="shared" si="31"/>
        <v>104.00009182420256</v>
      </c>
    </row>
    <row r="23" spans="1:32" s="55" customFormat="1" ht="30.75" hidden="1" customHeight="1" x14ac:dyDescent="0.25">
      <c r="A23" s="61" t="s">
        <v>513</v>
      </c>
      <c r="B23" s="60" t="s">
        <v>512</v>
      </c>
      <c r="C23" s="57">
        <v>-22.87602</v>
      </c>
      <c r="D23" s="57">
        <v>0.17619000000000001</v>
      </c>
      <c r="E23" s="57">
        <v>0.49537999999999999</v>
      </c>
      <c r="F23" s="57">
        <f t="shared" si="19"/>
        <v>0.31918999999999997</v>
      </c>
      <c r="G23" s="57">
        <f t="shared" si="20"/>
        <v>281.16238151995003</v>
      </c>
      <c r="H23" s="57">
        <v>0</v>
      </c>
      <c r="I23" s="57"/>
      <c r="J23" s="59">
        <f t="shared" si="2"/>
        <v>0</v>
      </c>
      <c r="K23" s="58"/>
      <c r="L23" s="59">
        <f t="shared" si="4"/>
        <v>-0.49537999999999999</v>
      </c>
      <c r="M23" s="58">
        <f t="shared" si="22"/>
        <v>0</v>
      </c>
      <c r="N23" s="57"/>
      <c r="O23" s="57">
        <v>0</v>
      </c>
      <c r="P23" s="57">
        <v>0</v>
      </c>
      <c r="Q23" s="56">
        <f t="shared" si="6"/>
        <v>0</v>
      </c>
      <c r="R23" s="56"/>
      <c r="S23" s="56">
        <f t="shared" si="8"/>
        <v>0</v>
      </c>
      <c r="T23" s="56"/>
      <c r="U23" s="56">
        <f t="shared" si="10"/>
        <v>-0.49537999999999999</v>
      </c>
      <c r="V23" s="56">
        <f t="shared" si="24"/>
        <v>0</v>
      </c>
      <c r="W23" s="56" t="e">
        <f t="shared" si="25"/>
        <v>#DIV/0!</v>
      </c>
      <c r="X23" s="56">
        <f t="shared" si="26"/>
        <v>0</v>
      </c>
      <c r="Y23" s="57">
        <v>0</v>
      </c>
      <c r="Z23" s="57">
        <v>0</v>
      </c>
      <c r="AA23" s="57">
        <v>0</v>
      </c>
      <c r="AB23" s="56"/>
      <c r="AC23" s="57">
        <f t="shared" si="28"/>
        <v>0</v>
      </c>
      <c r="AD23" s="56" t="e">
        <f t="shared" si="29"/>
        <v>#DIV/0!</v>
      </c>
      <c r="AE23" s="57">
        <f t="shared" si="30"/>
        <v>0</v>
      </c>
      <c r="AF23" s="56" t="e">
        <f t="shared" si="31"/>
        <v>#DIV/0!</v>
      </c>
    </row>
    <row r="24" spans="1:32" s="55" customFormat="1" ht="43.5" hidden="1" customHeight="1" x14ac:dyDescent="0.25">
      <c r="A24" s="61" t="s">
        <v>511</v>
      </c>
      <c r="B24" s="60" t="s">
        <v>510</v>
      </c>
      <c r="C24" s="57">
        <v>26051.673139999999</v>
      </c>
      <c r="D24" s="57">
        <v>29004.07171</v>
      </c>
      <c r="E24" s="57">
        <v>33170.611629999999</v>
      </c>
      <c r="F24" s="57">
        <f t="shared" si="19"/>
        <v>4166.5399199999993</v>
      </c>
      <c r="G24" s="57">
        <f t="shared" si="20"/>
        <v>114.36536208315698</v>
      </c>
      <c r="H24" s="57">
        <v>63400</v>
      </c>
      <c r="I24" s="57">
        <v>45500</v>
      </c>
      <c r="J24" s="59">
        <f t="shared" si="2"/>
        <v>-17900</v>
      </c>
      <c r="K24" s="58">
        <f>I24/H24*100</f>
        <v>71.766561514195587</v>
      </c>
      <c r="L24" s="59">
        <f t="shared" si="4"/>
        <v>12329.388370000001</v>
      </c>
      <c r="M24" s="58">
        <f t="shared" si="22"/>
        <v>137.16961419803641</v>
      </c>
      <c r="N24" s="57"/>
      <c r="O24" s="57">
        <v>68600</v>
      </c>
      <c r="P24" s="57">
        <v>45656</v>
      </c>
      <c r="Q24" s="56">
        <f t="shared" si="6"/>
        <v>-17744</v>
      </c>
      <c r="R24" s="56">
        <f>P24/H24*100</f>
        <v>72.012618296529979</v>
      </c>
      <c r="S24" s="56">
        <f t="shared" si="8"/>
        <v>156</v>
      </c>
      <c r="T24" s="56">
        <f>P24/I24*100</f>
        <v>100.34285714285713</v>
      </c>
      <c r="U24" s="56">
        <f t="shared" si="10"/>
        <v>12485.388370000001</v>
      </c>
      <c r="V24" s="56">
        <f t="shared" si="24"/>
        <v>137.63991001814398</v>
      </c>
      <c r="W24" s="56">
        <f t="shared" si="25"/>
        <v>66.553935860058317</v>
      </c>
      <c r="X24" s="56">
        <f t="shared" si="26"/>
        <v>45656</v>
      </c>
      <c r="Y24" s="57">
        <v>74600</v>
      </c>
      <c r="Z24" s="57">
        <v>47482</v>
      </c>
      <c r="AA24" s="57">
        <v>49382</v>
      </c>
      <c r="AB24" s="56">
        <f>Z24/Y24*100</f>
        <v>63.648793565683647</v>
      </c>
      <c r="AC24" s="57">
        <f t="shared" si="28"/>
        <v>1826</v>
      </c>
      <c r="AD24" s="56">
        <f t="shared" si="29"/>
        <v>103.99947432977046</v>
      </c>
      <c r="AE24" s="57">
        <f t="shared" si="30"/>
        <v>1900</v>
      </c>
      <c r="AF24" s="56">
        <f t="shared" si="31"/>
        <v>104.00151636409586</v>
      </c>
    </row>
    <row r="25" spans="1:32" s="55" customFormat="1" ht="41.25" hidden="1" customHeight="1" x14ac:dyDescent="0.25">
      <c r="A25" s="61" t="s">
        <v>509</v>
      </c>
      <c r="B25" s="60" t="s">
        <v>508</v>
      </c>
      <c r="C25" s="57">
        <v>-11.90166</v>
      </c>
      <c r="D25" s="57">
        <v>3.5981999999999998</v>
      </c>
      <c r="E25" s="71">
        <v>-7.9700000000000205E-3</v>
      </c>
      <c r="F25" s="71">
        <f t="shared" si="19"/>
        <v>-3.6061699999999997</v>
      </c>
      <c r="G25" s="71">
        <f t="shared" si="20"/>
        <v>-0.22149963870824357</v>
      </c>
      <c r="H25" s="57">
        <v>0</v>
      </c>
      <c r="I25" s="57"/>
      <c r="J25" s="59">
        <f t="shared" si="2"/>
        <v>0</v>
      </c>
      <c r="K25" s="58"/>
      <c r="L25" s="59">
        <f t="shared" si="4"/>
        <v>7.9700000000000205E-3</v>
      </c>
      <c r="M25" s="58">
        <f t="shared" si="22"/>
        <v>0</v>
      </c>
      <c r="N25" s="57"/>
      <c r="O25" s="57">
        <v>0</v>
      </c>
      <c r="P25" s="57">
        <v>0</v>
      </c>
      <c r="Q25" s="56">
        <f t="shared" si="6"/>
        <v>0</v>
      </c>
      <c r="R25" s="56"/>
      <c r="S25" s="56">
        <f t="shared" si="8"/>
        <v>0</v>
      </c>
      <c r="T25" s="56"/>
      <c r="U25" s="56">
        <f t="shared" si="10"/>
        <v>7.9700000000000205E-3</v>
      </c>
      <c r="V25" s="56">
        <f t="shared" si="24"/>
        <v>0</v>
      </c>
      <c r="W25" s="56"/>
      <c r="X25" s="56">
        <f t="shared" si="26"/>
        <v>0</v>
      </c>
      <c r="Y25" s="57">
        <v>0</v>
      </c>
      <c r="Z25" s="57">
        <v>0</v>
      </c>
      <c r="AA25" s="57">
        <v>0</v>
      </c>
      <c r="AB25" s="56"/>
      <c r="AC25" s="57">
        <f t="shared" si="28"/>
        <v>0</v>
      </c>
      <c r="AD25" s="56"/>
      <c r="AE25" s="57">
        <f t="shared" si="30"/>
        <v>0</v>
      </c>
      <c r="AF25" s="56" t="e">
        <f t="shared" si="31"/>
        <v>#DIV/0!</v>
      </c>
    </row>
    <row r="26" spans="1:32" s="55" customFormat="1" ht="30.75" hidden="1" customHeight="1" x14ac:dyDescent="0.25">
      <c r="A26" s="61" t="s">
        <v>507</v>
      </c>
      <c r="B26" s="60" t="s">
        <v>506</v>
      </c>
      <c r="C26" s="57">
        <v>-25.952470000000002</v>
      </c>
      <c r="D26" s="57">
        <v>-6.0839999999999996</v>
      </c>
      <c r="E26" s="57">
        <v>-0.95113000000000003</v>
      </c>
      <c r="F26" s="57">
        <f t="shared" si="19"/>
        <v>5.1328699999999996</v>
      </c>
      <c r="G26" s="57">
        <f t="shared" si="20"/>
        <v>15.633300460223539</v>
      </c>
      <c r="H26" s="57">
        <v>0</v>
      </c>
      <c r="I26" s="57"/>
      <c r="J26" s="59">
        <f t="shared" si="2"/>
        <v>0</v>
      </c>
      <c r="K26" s="58"/>
      <c r="L26" s="59">
        <f t="shared" si="4"/>
        <v>0.95113000000000003</v>
      </c>
      <c r="M26" s="58">
        <f t="shared" si="22"/>
        <v>0</v>
      </c>
      <c r="N26" s="57"/>
      <c r="O26" s="57">
        <v>0</v>
      </c>
      <c r="P26" s="57">
        <v>0</v>
      </c>
      <c r="Q26" s="56">
        <f t="shared" si="6"/>
        <v>0</v>
      </c>
      <c r="R26" s="56"/>
      <c r="S26" s="56">
        <f t="shared" si="8"/>
        <v>0</v>
      </c>
      <c r="T26" s="56"/>
      <c r="U26" s="56">
        <f t="shared" si="10"/>
        <v>0.95113000000000003</v>
      </c>
      <c r="V26" s="56">
        <f t="shared" si="24"/>
        <v>0</v>
      </c>
      <c r="W26" s="56"/>
      <c r="X26" s="56">
        <f t="shared" si="26"/>
        <v>0</v>
      </c>
      <c r="Y26" s="57">
        <v>0</v>
      </c>
      <c r="Z26" s="57">
        <v>0</v>
      </c>
      <c r="AA26" s="57">
        <v>0</v>
      </c>
      <c r="AB26" s="56"/>
      <c r="AC26" s="57">
        <f t="shared" si="28"/>
        <v>0</v>
      </c>
      <c r="AD26" s="56"/>
      <c r="AE26" s="57">
        <f t="shared" si="30"/>
        <v>0</v>
      </c>
      <c r="AF26" s="56" t="e">
        <f t="shared" si="31"/>
        <v>#DIV/0!</v>
      </c>
    </row>
    <row r="27" spans="1:32" ht="22.5" customHeight="1" x14ac:dyDescent="0.25">
      <c r="A27" s="53" t="s">
        <v>505</v>
      </c>
      <c r="B27" s="62" t="s">
        <v>504</v>
      </c>
      <c r="C27" s="43">
        <v>78410.927020000003</v>
      </c>
      <c r="D27" s="43">
        <v>76962.936360000007</v>
      </c>
      <c r="E27" s="43">
        <v>63650.148910000004</v>
      </c>
      <c r="F27" s="43">
        <f t="shared" si="19"/>
        <v>-13312.787450000003</v>
      </c>
      <c r="G27" s="43">
        <f t="shared" si="20"/>
        <v>82.702339490104137</v>
      </c>
      <c r="H27" s="43">
        <v>16560</v>
      </c>
      <c r="I27" s="43">
        <v>16000</v>
      </c>
      <c r="J27" s="51">
        <f t="shared" si="2"/>
        <v>-560</v>
      </c>
      <c r="K27" s="50">
        <f>I27/H27*100</f>
        <v>96.618357487922708</v>
      </c>
      <c r="L27" s="51">
        <f t="shared" si="4"/>
        <v>-47650.148910000004</v>
      </c>
      <c r="M27" s="50">
        <f t="shared" si="22"/>
        <v>25.137411732726139</v>
      </c>
      <c r="N27" s="43">
        <v>0</v>
      </c>
      <c r="O27" s="43">
        <v>0</v>
      </c>
      <c r="P27" s="43">
        <v>0</v>
      </c>
      <c r="Q27" s="42">
        <f t="shared" si="6"/>
        <v>-16560</v>
      </c>
      <c r="R27" s="42">
        <f>P27/H27*100</f>
        <v>0</v>
      </c>
      <c r="S27" s="42">
        <f t="shared" si="8"/>
        <v>-16000</v>
      </c>
      <c r="T27" s="42">
        <f>P27/I27*100</f>
        <v>0</v>
      </c>
      <c r="U27" s="42">
        <f t="shared" si="10"/>
        <v>-63650.148910000004</v>
      </c>
      <c r="V27" s="42">
        <f t="shared" si="24"/>
        <v>0</v>
      </c>
      <c r="W27" s="42"/>
      <c r="X27" s="42">
        <f t="shared" si="26"/>
        <v>0</v>
      </c>
      <c r="Y27" s="43">
        <v>0</v>
      </c>
      <c r="Z27" s="43">
        <v>0</v>
      </c>
      <c r="AA27" s="43">
        <v>0</v>
      </c>
      <c r="AB27" s="42"/>
      <c r="AC27" s="43">
        <f t="shared" si="28"/>
        <v>0</v>
      </c>
      <c r="AD27" s="56"/>
      <c r="AE27" s="57">
        <f t="shared" si="30"/>
        <v>0</v>
      </c>
      <c r="AF27" s="56" t="e">
        <f t="shared" si="31"/>
        <v>#DIV/0!</v>
      </c>
    </row>
    <row r="28" spans="1:32" ht="22.5" hidden="1" customHeight="1" x14ac:dyDescent="0.25">
      <c r="A28" s="53" t="s">
        <v>503</v>
      </c>
      <c r="B28" s="62" t="s">
        <v>502</v>
      </c>
      <c r="C28" s="43">
        <v>3704.3255300000001</v>
      </c>
      <c r="D28" s="43">
        <v>1460.1083699999999</v>
      </c>
      <c r="E28" s="43">
        <v>12.19726</v>
      </c>
      <c r="F28" s="43">
        <f t="shared" si="19"/>
        <v>-1447.91111</v>
      </c>
      <c r="G28" s="43">
        <f t="shared" si="20"/>
        <v>0.83536676116718667</v>
      </c>
      <c r="H28" s="43">
        <v>0</v>
      </c>
      <c r="I28" s="43">
        <v>0</v>
      </c>
      <c r="J28" s="51">
        <f t="shared" si="2"/>
        <v>0</v>
      </c>
      <c r="K28" s="50"/>
      <c r="L28" s="51">
        <f t="shared" si="4"/>
        <v>-12.19726</v>
      </c>
      <c r="M28" s="50">
        <f t="shared" si="22"/>
        <v>0</v>
      </c>
      <c r="N28" s="43">
        <v>0</v>
      </c>
      <c r="O28" s="43">
        <v>1000</v>
      </c>
      <c r="P28" s="43">
        <v>0</v>
      </c>
      <c r="Q28" s="42">
        <f t="shared" si="6"/>
        <v>0</v>
      </c>
      <c r="R28" s="42"/>
      <c r="S28" s="42">
        <f t="shared" si="8"/>
        <v>0</v>
      </c>
      <c r="T28" s="42"/>
      <c r="U28" s="42">
        <f t="shared" si="10"/>
        <v>-12.19726</v>
      </c>
      <c r="V28" s="42">
        <f t="shared" si="24"/>
        <v>0</v>
      </c>
      <c r="W28" s="42"/>
      <c r="X28" s="42">
        <f t="shared" si="26"/>
        <v>0</v>
      </c>
      <c r="Y28" s="43">
        <v>2000</v>
      </c>
      <c r="Z28" s="43">
        <v>0</v>
      </c>
      <c r="AA28" s="43">
        <v>0</v>
      </c>
      <c r="AB28" s="42"/>
      <c r="AC28" s="43">
        <f t="shared" si="28"/>
        <v>0</v>
      </c>
      <c r="AD28" s="56"/>
      <c r="AE28" s="57">
        <f t="shared" si="30"/>
        <v>0</v>
      </c>
      <c r="AF28" s="56" t="e">
        <f t="shared" si="31"/>
        <v>#DIV/0!</v>
      </c>
    </row>
    <row r="29" spans="1:32" ht="22.5" customHeight="1" x14ac:dyDescent="0.25">
      <c r="A29" s="53" t="s">
        <v>501</v>
      </c>
      <c r="B29" s="62" t="s">
        <v>500</v>
      </c>
      <c r="C29" s="43">
        <v>18547.260679999999</v>
      </c>
      <c r="D29" s="43">
        <v>19439.89832</v>
      </c>
      <c r="E29" s="43">
        <v>21968.278579999998</v>
      </c>
      <c r="F29" s="43">
        <f t="shared" si="19"/>
        <v>2528.3802599999981</v>
      </c>
      <c r="G29" s="43">
        <f t="shared" si="20"/>
        <v>113.0061393242925</v>
      </c>
      <c r="H29" s="43">
        <v>37900</v>
      </c>
      <c r="I29" s="43">
        <v>39430</v>
      </c>
      <c r="J29" s="51">
        <f t="shared" si="2"/>
        <v>1530</v>
      </c>
      <c r="K29" s="50">
        <f t="shared" ref="K29:K36" si="32">I29/H29*100</f>
        <v>104.03693931398416</v>
      </c>
      <c r="L29" s="51">
        <f t="shared" si="4"/>
        <v>17461.721420000002</v>
      </c>
      <c r="M29" s="50">
        <f t="shared" si="22"/>
        <v>179.48607059224574</v>
      </c>
      <c r="N29" s="43">
        <v>49773</v>
      </c>
      <c r="O29" s="43">
        <v>39037</v>
      </c>
      <c r="P29" s="43">
        <v>41800</v>
      </c>
      <c r="Q29" s="42">
        <f t="shared" si="6"/>
        <v>3900</v>
      </c>
      <c r="R29" s="42">
        <f t="shared" ref="R29:R36" si="33">P29/H29*100</f>
        <v>110.29023746701847</v>
      </c>
      <c r="S29" s="42">
        <f t="shared" si="8"/>
        <v>2370</v>
      </c>
      <c r="T29" s="42">
        <f t="shared" ref="T29:T36" si="34">P29/I29*100</f>
        <v>106.0106517879787</v>
      </c>
      <c r="U29" s="42">
        <f t="shared" si="10"/>
        <v>19831.721420000002</v>
      </c>
      <c r="V29" s="42">
        <f t="shared" si="24"/>
        <v>190.27435330347129</v>
      </c>
      <c r="W29" s="42">
        <f t="shared" ref="W29:W36" si="35">P29/O29*100</f>
        <v>107.07790045341599</v>
      </c>
      <c r="X29" s="42">
        <f t="shared" si="26"/>
        <v>-7973</v>
      </c>
      <c r="Y29" s="43">
        <v>40208.11</v>
      </c>
      <c r="Z29" s="43">
        <v>44300</v>
      </c>
      <c r="AA29" s="43">
        <v>46960</v>
      </c>
      <c r="AB29" s="42">
        <f t="shared" ref="AB29:AB36" si="36">Z29/Y29*100</f>
        <v>110.17677776945993</v>
      </c>
      <c r="AC29" s="43">
        <f t="shared" si="28"/>
        <v>2500</v>
      </c>
      <c r="AD29" s="42">
        <f t="shared" ref="AD29:AD36" si="37">Z29/P29*100</f>
        <v>105.98086124401914</v>
      </c>
      <c r="AE29" s="43">
        <f t="shared" si="30"/>
        <v>2660</v>
      </c>
      <c r="AF29" s="42">
        <f t="shared" si="31"/>
        <v>106.00451467268624</v>
      </c>
    </row>
    <row r="30" spans="1:32" s="31" customFormat="1" ht="22.5" customHeight="1" x14ac:dyDescent="0.25">
      <c r="A30" s="41" t="s">
        <v>499</v>
      </c>
      <c r="B30" s="40" t="s">
        <v>498</v>
      </c>
      <c r="C30" s="33">
        <f>SUM(C31:C32)</f>
        <v>809517.28570999997</v>
      </c>
      <c r="D30" s="33">
        <f>SUM(D31:D32)</f>
        <v>412116.52174</v>
      </c>
      <c r="E30" s="33">
        <f>SUM(E31:E32)</f>
        <v>566874.34308000002</v>
      </c>
      <c r="F30" s="33">
        <f t="shared" si="19"/>
        <v>154757.82134000002</v>
      </c>
      <c r="G30" s="33">
        <f t="shared" si="20"/>
        <v>137.55195755962316</v>
      </c>
      <c r="H30" s="33">
        <f>SUM(H31:H32)</f>
        <v>516800</v>
      </c>
      <c r="I30" s="33">
        <f>SUM(I31:I32)</f>
        <v>442890</v>
      </c>
      <c r="J30" s="37">
        <f t="shared" si="2"/>
        <v>-73910</v>
      </c>
      <c r="K30" s="36">
        <f t="shared" si="32"/>
        <v>85.698529411764696</v>
      </c>
      <c r="L30" s="37">
        <f t="shared" si="4"/>
        <v>-123984.34308000002</v>
      </c>
      <c r="M30" s="36">
        <f t="shared" si="22"/>
        <v>78.12842570959279</v>
      </c>
      <c r="N30" s="33">
        <f>SUM(N31:N32)</f>
        <v>722809</v>
      </c>
      <c r="O30" s="33">
        <f>SUM(O31:O32)</f>
        <v>507450</v>
      </c>
      <c r="P30" s="33">
        <f>SUM(P31:P32)</f>
        <v>676092</v>
      </c>
      <c r="Q30" s="32">
        <f t="shared" si="6"/>
        <v>159292</v>
      </c>
      <c r="R30" s="32">
        <f t="shared" si="33"/>
        <v>130.82275541795664</v>
      </c>
      <c r="S30" s="32">
        <f t="shared" si="8"/>
        <v>233202</v>
      </c>
      <c r="T30" s="32">
        <f t="shared" si="34"/>
        <v>152.65460949671476</v>
      </c>
      <c r="U30" s="32">
        <f t="shared" si="10"/>
        <v>109217.65691999998</v>
      </c>
      <c r="V30" s="32">
        <f t="shared" si="24"/>
        <v>119.26664317290978</v>
      </c>
      <c r="W30" s="32">
        <f t="shared" si="35"/>
        <v>133.23322494827076</v>
      </c>
      <c r="X30" s="32">
        <f t="shared" si="26"/>
        <v>-46717</v>
      </c>
      <c r="Y30" s="33">
        <f>SUM(Y31:Y32)</f>
        <v>512750</v>
      </c>
      <c r="Z30" s="33">
        <f>SUM(Z31:Z32)</f>
        <v>578805</v>
      </c>
      <c r="AA30" s="33">
        <f>SUM(AA31:AA32)</f>
        <v>589482</v>
      </c>
      <c r="AB30" s="32">
        <f t="shared" si="36"/>
        <v>112.88249634324721</v>
      </c>
      <c r="AC30" s="33">
        <f t="shared" si="28"/>
        <v>-97287</v>
      </c>
      <c r="AD30" s="32">
        <f t="shared" si="37"/>
        <v>85.610390301911579</v>
      </c>
      <c r="AE30" s="33">
        <f t="shared" si="30"/>
        <v>10677</v>
      </c>
      <c r="AF30" s="32">
        <f t="shared" si="31"/>
        <v>101.84466271023919</v>
      </c>
    </row>
    <row r="31" spans="1:32" ht="21" customHeight="1" x14ac:dyDescent="0.25">
      <c r="A31" s="53" t="s">
        <v>497</v>
      </c>
      <c r="B31" s="62" t="s">
        <v>496</v>
      </c>
      <c r="C31" s="43">
        <v>48801.508040000001</v>
      </c>
      <c r="D31" s="43">
        <v>60900.634669999999</v>
      </c>
      <c r="E31" s="43">
        <v>72629.566349999994</v>
      </c>
      <c r="F31" s="43">
        <f t="shared" si="19"/>
        <v>11728.931679999994</v>
      </c>
      <c r="G31" s="43">
        <f t="shared" si="20"/>
        <v>119.25912881459301</v>
      </c>
      <c r="H31" s="43">
        <v>72400</v>
      </c>
      <c r="I31" s="43">
        <v>79500</v>
      </c>
      <c r="J31" s="51">
        <f t="shared" si="2"/>
        <v>7100</v>
      </c>
      <c r="K31" s="50">
        <f t="shared" si="32"/>
        <v>109.80662983425415</v>
      </c>
      <c r="L31" s="51">
        <f t="shared" si="4"/>
        <v>6870.4336500000063</v>
      </c>
      <c r="M31" s="50">
        <f t="shared" si="22"/>
        <v>109.45955482770138</v>
      </c>
      <c r="N31" s="43">
        <v>82707</v>
      </c>
      <c r="O31" s="43">
        <v>76000</v>
      </c>
      <c r="P31" s="43">
        <v>82234</v>
      </c>
      <c r="Q31" s="42">
        <f t="shared" si="6"/>
        <v>9834</v>
      </c>
      <c r="R31" s="42">
        <f t="shared" si="33"/>
        <v>113.5828729281768</v>
      </c>
      <c r="S31" s="42">
        <f t="shared" si="8"/>
        <v>2734</v>
      </c>
      <c r="T31" s="42">
        <f t="shared" si="34"/>
        <v>103.43899371069183</v>
      </c>
      <c r="U31" s="42">
        <f t="shared" si="10"/>
        <v>9604.4336500000063</v>
      </c>
      <c r="V31" s="42">
        <f t="shared" si="24"/>
        <v>113.2238620339773</v>
      </c>
      <c r="W31" s="42">
        <f t="shared" si="35"/>
        <v>108.20263157894736</v>
      </c>
      <c r="X31" s="42">
        <f t="shared" si="26"/>
        <v>-473</v>
      </c>
      <c r="Y31" s="43">
        <v>79800</v>
      </c>
      <c r="Z31" s="43">
        <v>86346</v>
      </c>
      <c r="AA31" s="43">
        <v>90664</v>
      </c>
      <c r="AB31" s="42">
        <f t="shared" si="36"/>
        <v>108.20300751879699</v>
      </c>
      <c r="AC31" s="43">
        <f t="shared" si="28"/>
        <v>4112</v>
      </c>
      <c r="AD31" s="42">
        <f t="shared" si="37"/>
        <v>105.00036481260793</v>
      </c>
      <c r="AE31" s="43">
        <f t="shared" si="30"/>
        <v>4318</v>
      </c>
      <c r="AF31" s="42">
        <f t="shared" si="31"/>
        <v>105.0008106918676</v>
      </c>
    </row>
    <row r="32" spans="1:32" ht="21" customHeight="1" x14ac:dyDescent="0.25">
      <c r="A32" s="53" t="s">
        <v>495</v>
      </c>
      <c r="B32" s="62" t="s">
        <v>494</v>
      </c>
      <c r="C32" s="43">
        <f>C33+C34</f>
        <v>760715.77766999998</v>
      </c>
      <c r="D32" s="43">
        <f>D33+D34</f>
        <v>351215.88707</v>
      </c>
      <c r="E32" s="43">
        <f>E33+E34</f>
        <v>494244.77672999998</v>
      </c>
      <c r="F32" s="43">
        <f t="shared" si="19"/>
        <v>143028.88965999999</v>
      </c>
      <c r="G32" s="43">
        <f t="shared" si="20"/>
        <v>140.72392363944891</v>
      </c>
      <c r="H32" s="43">
        <f>H33+H34</f>
        <v>444400</v>
      </c>
      <c r="I32" s="43">
        <f>I33+I34</f>
        <v>363390</v>
      </c>
      <c r="J32" s="51">
        <f t="shared" si="2"/>
        <v>-81010</v>
      </c>
      <c r="K32" s="50">
        <f t="shared" si="32"/>
        <v>81.770927092709272</v>
      </c>
      <c r="L32" s="51">
        <f t="shared" si="4"/>
        <v>-130854.77672999998</v>
      </c>
      <c r="M32" s="50">
        <f t="shared" si="22"/>
        <v>73.524297495715501</v>
      </c>
      <c r="N32" s="43">
        <v>640102</v>
      </c>
      <c r="O32" s="43">
        <f>O33+O34</f>
        <v>431450</v>
      </c>
      <c r="P32" s="43">
        <f>P33+P34</f>
        <v>593858</v>
      </c>
      <c r="Q32" s="42">
        <f t="shared" si="6"/>
        <v>149458</v>
      </c>
      <c r="R32" s="42">
        <f t="shared" si="33"/>
        <v>133.63141314131411</v>
      </c>
      <c r="S32" s="42">
        <f t="shared" si="8"/>
        <v>230468</v>
      </c>
      <c r="T32" s="42">
        <f t="shared" si="34"/>
        <v>163.42166818019209</v>
      </c>
      <c r="U32" s="42">
        <f t="shared" si="10"/>
        <v>99613.223270000017</v>
      </c>
      <c r="V32" s="42">
        <f t="shared" si="24"/>
        <v>120.15463348526545</v>
      </c>
      <c r="W32" s="42">
        <f t="shared" si="35"/>
        <v>137.64236875651872</v>
      </c>
      <c r="X32" s="42">
        <f t="shared" si="26"/>
        <v>-46244</v>
      </c>
      <c r="Y32" s="43">
        <f>Y33+Y34</f>
        <v>432950</v>
      </c>
      <c r="Z32" s="43">
        <f>Z33+Z34</f>
        <v>492459</v>
      </c>
      <c r="AA32" s="43">
        <f>AA33+AA34</f>
        <v>498818</v>
      </c>
      <c r="AB32" s="42">
        <f t="shared" si="36"/>
        <v>113.74500519690496</v>
      </c>
      <c r="AC32" s="43">
        <f t="shared" si="28"/>
        <v>-101399</v>
      </c>
      <c r="AD32" s="42">
        <f t="shared" si="37"/>
        <v>82.9253794678189</v>
      </c>
      <c r="AE32" s="43">
        <f t="shared" si="30"/>
        <v>6359</v>
      </c>
      <c r="AF32" s="42">
        <f t="shared" si="31"/>
        <v>101.29127500969624</v>
      </c>
    </row>
    <row r="33" spans="1:32" s="55" customFormat="1" ht="30.75" hidden="1" customHeight="1" x14ac:dyDescent="0.25">
      <c r="A33" s="61" t="s">
        <v>493</v>
      </c>
      <c r="B33" s="60" t="s">
        <v>492</v>
      </c>
      <c r="C33" s="57">
        <v>530770.36754999997</v>
      </c>
      <c r="D33" s="57">
        <v>127647.88834999999</v>
      </c>
      <c r="E33" s="57">
        <v>318947.45328999998</v>
      </c>
      <c r="F33" s="57">
        <f t="shared" si="19"/>
        <v>191299.56493999998</v>
      </c>
      <c r="G33" s="57">
        <f t="shared" si="20"/>
        <v>249.8650447044391</v>
      </c>
      <c r="H33" s="57">
        <v>300000</v>
      </c>
      <c r="I33" s="57">
        <v>209890</v>
      </c>
      <c r="J33" s="51">
        <f t="shared" si="2"/>
        <v>-90110</v>
      </c>
      <c r="K33" s="50">
        <f t="shared" si="32"/>
        <v>69.963333333333338</v>
      </c>
      <c r="L33" s="51">
        <f t="shared" si="4"/>
        <v>-109057.45328999998</v>
      </c>
      <c r="M33" s="50">
        <f t="shared" si="22"/>
        <v>65.807078198915576</v>
      </c>
      <c r="N33" s="57"/>
      <c r="O33" s="57">
        <v>285650</v>
      </c>
      <c r="P33" s="68">
        <f>285802+85691+67580</f>
        <v>439073</v>
      </c>
      <c r="Q33" s="42">
        <f t="shared" si="6"/>
        <v>139073</v>
      </c>
      <c r="R33" s="42">
        <f t="shared" si="33"/>
        <v>146.35766666666669</v>
      </c>
      <c r="S33" s="42">
        <f t="shared" si="8"/>
        <v>229183</v>
      </c>
      <c r="T33" s="42">
        <f t="shared" si="34"/>
        <v>209.19195769212445</v>
      </c>
      <c r="U33" s="42">
        <f t="shared" si="10"/>
        <v>120125.54671000002</v>
      </c>
      <c r="V33" s="42">
        <f t="shared" si="24"/>
        <v>137.66311518429873</v>
      </c>
      <c r="W33" s="42">
        <f t="shared" si="35"/>
        <v>153.71013478032557</v>
      </c>
      <c r="X33" s="56"/>
      <c r="Y33" s="57">
        <v>285650</v>
      </c>
      <c r="Z33" s="57">
        <v>336126</v>
      </c>
      <c r="AA33" s="57">
        <v>339358</v>
      </c>
      <c r="AB33" s="42">
        <f t="shared" si="36"/>
        <v>117.67057587957291</v>
      </c>
      <c r="AC33" s="57">
        <f t="shared" si="28"/>
        <v>-102947</v>
      </c>
      <c r="AD33" s="56">
        <f t="shared" si="37"/>
        <v>76.553557153366285</v>
      </c>
      <c r="AE33" s="57">
        <f t="shared" si="30"/>
        <v>3232</v>
      </c>
      <c r="AF33" s="56">
        <f t="shared" si="31"/>
        <v>100.96154418283621</v>
      </c>
    </row>
    <row r="34" spans="1:32" s="55" customFormat="1" ht="30.75" hidden="1" customHeight="1" x14ac:dyDescent="0.25">
      <c r="A34" s="61" t="s">
        <v>491</v>
      </c>
      <c r="B34" s="60" t="s">
        <v>490</v>
      </c>
      <c r="C34" s="57">
        <v>229945.41011999999</v>
      </c>
      <c r="D34" s="57">
        <v>223567.99872</v>
      </c>
      <c r="E34" s="57">
        <v>175297.32344000001</v>
      </c>
      <c r="F34" s="57">
        <f t="shared" si="19"/>
        <v>-48270.675279999996</v>
      </c>
      <c r="G34" s="57">
        <f t="shared" si="20"/>
        <v>78.408951390017606</v>
      </c>
      <c r="H34" s="57">
        <v>144400</v>
      </c>
      <c r="I34" s="57">
        <v>153500</v>
      </c>
      <c r="J34" s="51">
        <f t="shared" si="2"/>
        <v>9100</v>
      </c>
      <c r="K34" s="50">
        <f t="shared" si="32"/>
        <v>106.30193905817174</v>
      </c>
      <c r="L34" s="51">
        <f t="shared" si="4"/>
        <v>-21797.323440000007</v>
      </c>
      <c r="M34" s="50">
        <f t="shared" si="22"/>
        <v>87.565512688811424</v>
      </c>
      <c r="N34" s="57"/>
      <c r="O34" s="57">
        <v>145800</v>
      </c>
      <c r="P34" s="57">
        <v>154785</v>
      </c>
      <c r="Q34" s="42">
        <f t="shared" si="6"/>
        <v>10385</v>
      </c>
      <c r="R34" s="42">
        <f t="shared" si="33"/>
        <v>107.19182825484765</v>
      </c>
      <c r="S34" s="42">
        <f t="shared" si="8"/>
        <v>1285</v>
      </c>
      <c r="T34" s="42">
        <f t="shared" si="34"/>
        <v>100.8371335504886</v>
      </c>
      <c r="U34" s="42">
        <f t="shared" si="10"/>
        <v>-20512.323440000007</v>
      </c>
      <c r="V34" s="42">
        <f t="shared" si="24"/>
        <v>88.298552974186805</v>
      </c>
      <c r="W34" s="42">
        <f t="shared" si="35"/>
        <v>106.16255144032922</v>
      </c>
      <c r="X34" s="56"/>
      <c r="Y34" s="57">
        <v>147300</v>
      </c>
      <c r="Z34" s="57">
        <v>156333</v>
      </c>
      <c r="AA34" s="57">
        <v>159460</v>
      </c>
      <c r="AB34" s="42">
        <f t="shared" si="36"/>
        <v>106.13238289205702</v>
      </c>
      <c r="AC34" s="57">
        <f t="shared" si="28"/>
        <v>1548</v>
      </c>
      <c r="AD34" s="56">
        <f t="shared" si="37"/>
        <v>101.00009690861518</v>
      </c>
      <c r="AE34" s="57">
        <f t="shared" si="30"/>
        <v>3127</v>
      </c>
      <c r="AF34" s="56">
        <f t="shared" si="31"/>
        <v>102.00021748447226</v>
      </c>
    </row>
    <row r="35" spans="1:32" s="31" customFormat="1" ht="21" customHeight="1" x14ac:dyDescent="0.25">
      <c r="A35" s="41" t="s">
        <v>489</v>
      </c>
      <c r="B35" s="40" t="s">
        <v>488</v>
      </c>
      <c r="C35" s="33">
        <f>C36+C40+C41</f>
        <v>16203.069320000001</v>
      </c>
      <c r="D35" s="33">
        <f>D36+D40+D41</f>
        <v>18394.285839999997</v>
      </c>
      <c r="E35" s="33">
        <f>E36+E40+E41</f>
        <v>16204.824850000001</v>
      </c>
      <c r="F35" s="33">
        <f t="shared" si="19"/>
        <v>-2189.4609899999959</v>
      </c>
      <c r="G35" s="33">
        <f t="shared" si="20"/>
        <v>88.097059004928482</v>
      </c>
      <c r="H35" s="33">
        <f>H36+H40+H41</f>
        <v>17000</v>
      </c>
      <c r="I35" s="33">
        <f>I36+I40+I41</f>
        <v>17182.8</v>
      </c>
      <c r="J35" s="37">
        <f t="shared" si="2"/>
        <v>182.79999999999927</v>
      </c>
      <c r="K35" s="36">
        <f t="shared" si="32"/>
        <v>101.07529411764706</v>
      </c>
      <c r="L35" s="37">
        <f t="shared" si="4"/>
        <v>977.97514999999839</v>
      </c>
      <c r="M35" s="36">
        <f t="shared" si="22"/>
        <v>106.035086210759</v>
      </c>
      <c r="N35" s="33">
        <f>N36+N40+N41</f>
        <v>18474</v>
      </c>
      <c r="O35" s="33">
        <f>O36+O40+O41</f>
        <v>17000</v>
      </c>
      <c r="P35" s="33">
        <f>P36+P40+P41</f>
        <v>17000</v>
      </c>
      <c r="Q35" s="32">
        <f t="shared" si="6"/>
        <v>0</v>
      </c>
      <c r="R35" s="32">
        <f t="shared" si="33"/>
        <v>100</v>
      </c>
      <c r="S35" s="32">
        <f t="shared" si="8"/>
        <v>-182.79999999999927</v>
      </c>
      <c r="T35" s="32">
        <f t="shared" si="34"/>
        <v>98.936145447773356</v>
      </c>
      <c r="U35" s="32">
        <f t="shared" si="10"/>
        <v>795.17514999999912</v>
      </c>
      <c r="V35" s="32">
        <f t="shared" si="24"/>
        <v>104.90702711914841</v>
      </c>
      <c r="W35" s="32">
        <f t="shared" si="35"/>
        <v>100</v>
      </c>
      <c r="X35" s="32">
        <f>P35-N35</f>
        <v>-1474</v>
      </c>
      <c r="Y35" s="33">
        <f>Y36+Y40+Y41</f>
        <v>17200</v>
      </c>
      <c r="Z35" s="33">
        <f>Z36+Z40+Z41</f>
        <v>17500</v>
      </c>
      <c r="AA35" s="33">
        <f>AA36+AA40+AA41</f>
        <v>17500</v>
      </c>
      <c r="AB35" s="32">
        <f t="shared" si="36"/>
        <v>101.74418604651163</v>
      </c>
      <c r="AC35" s="33">
        <f t="shared" si="28"/>
        <v>500</v>
      </c>
      <c r="AD35" s="32">
        <f t="shared" si="37"/>
        <v>102.94117647058823</v>
      </c>
      <c r="AE35" s="33">
        <f t="shared" si="30"/>
        <v>0</v>
      </c>
      <c r="AF35" s="32">
        <f t="shared" si="31"/>
        <v>100</v>
      </c>
    </row>
    <row r="36" spans="1:32" ht="30.75" customHeight="1" x14ac:dyDescent="0.25">
      <c r="A36" s="53" t="s">
        <v>487</v>
      </c>
      <c r="B36" s="62" t="s">
        <v>486</v>
      </c>
      <c r="C36" s="43">
        <v>16203.069320000001</v>
      </c>
      <c r="D36" s="43">
        <v>18232.685839999998</v>
      </c>
      <c r="E36" s="43">
        <v>16148.224850000001</v>
      </c>
      <c r="F36" s="43">
        <f t="shared" si="19"/>
        <v>-2084.4609899999978</v>
      </c>
      <c r="G36" s="43">
        <f t="shared" si="20"/>
        <v>88.567449643502442</v>
      </c>
      <c r="H36" s="43">
        <f>SUM(H37:H39)</f>
        <v>17000</v>
      </c>
      <c r="I36" s="43">
        <f>SUM(I37:I39)</f>
        <v>17000</v>
      </c>
      <c r="J36" s="51">
        <f t="shared" si="2"/>
        <v>0</v>
      </c>
      <c r="K36" s="50">
        <f t="shared" si="32"/>
        <v>100</v>
      </c>
      <c r="L36" s="51">
        <f t="shared" si="4"/>
        <v>851.77514999999948</v>
      </c>
      <c r="M36" s="50">
        <f t="shared" si="22"/>
        <v>105.27472931490671</v>
      </c>
      <c r="N36" s="43">
        <v>18474</v>
      </c>
      <c r="O36" s="43">
        <v>17000</v>
      </c>
      <c r="P36" s="43">
        <f>SUM(P37:P39)</f>
        <v>17000</v>
      </c>
      <c r="Q36" s="42">
        <f t="shared" si="6"/>
        <v>0</v>
      </c>
      <c r="R36" s="42">
        <f t="shared" si="33"/>
        <v>100</v>
      </c>
      <c r="S36" s="42">
        <f t="shared" si="8"/>
        <v>0</v>
      </c>
      <c r="T36" s="42">
        <f t="shared" si="34"/>
        <v>100</v>
      </c>
      <c r="U36" s="42">
        <f t="shared" si="10"/>
        <v>851.77514999999948</v>
      </c>
      <c r="V36" s="42">
        <f t="shared" si="24"/>
        <v>105.27472931490671</v>
      </c>
      <c r="W36" s="42">
        <f t="shared" si="35"/>
        <v>100</v>
      </c>
      <c r="X36" s="42">
        <f>P36-N36</f>
        <v>-1474</v>
      </c>
      <c r="Y36" s="43">
        <v>17200</v>
      </c>
      <c r="Z36" s="43">
        <f>SUM(Z37:Z39)</f>
        <v>17500</v>
      </c>
      <c r="AA36" s="43">
        <f>SUM(AA37:AA39)</f>
        <v>17500</v>
      </c>
      <c r="AB36" s="42">
        <f t="shared" si="36"/>
        <v>101.74418604651163</v>
      </c>
      <c r="AC36" s="43">
        <f t="shared" si="28"/>
        <v>500</v>
      </c>
      <c r="AD36" s="42">
        <f t="shared" si="37"/>
        <v>102.94117647058823</v>
      </c>
      <c r="AE36" s="43">
        <f t="shared" si="30"/>
        <v>0</v>
      </c>
      <c r="AF36" s="42">
        <f t="shared" si="31"/>
        <v>100</v>
      </c>
    </row>
    <row r="37" spans="1:32" s="55" customFormat="1" ht="43.5" hidden="1" customHeight="1" x14ac:dyDescent="0.25">
      <c r="A37" s="61" t="s">
        <v>485</v>
      </c>
      <c r="B37" s="60" t="s">
        <v>484</v>
      </c>
      <c r="C37" s="57"/>
      <c r="D37" s="57"/>
      <c r="E37" s="57"/>
      <c r="F37" s="57"/>
      <c r="G37" s="57"/>
      <c r="H37" s="57">
        <v>16720</v>
      </c>
      <c r="I37" s="57">
        <v>16720</v>
      </c>
      <c r="J37" s="59"/>
      <c r="K37" s="58"/>
      <c r="L37" s="59"/>
      <c r="M37" s="58"/>
      <c r="N37" s="57"/>
      <c r="O37" s="57"/>
      <c r="P37" s="57">
        <v>17000</v>
      </c>
      <c r="Q37" s="56"/>
      <c r="R37" s="56"/>
      <c r="S37" s="56"/>
      <c r="T37" s="56"/>
      <c r="U37" s="56"/>
      <c r="V37" s="56"/>
      <c r="W37" s="56"/>
      <c r="X37" s="56"/>
      <c r="Y37" s="57"/>
      <c r="Z37" s="57">
        <v>17500</v>
      </c>
      <c r="AA37" s="57">
        <v>17500</v>
      </c>
      <c r="AB37" s="56"/>
      <c r="AC37" s="57"/>
      <c r="AD37" s="56"/>
      <c r="AE37" s="57"/>
      <c r="AF37" s="56"/>
    </row>
    <row r="38" spans="1:32" s="55" customFormat="1" ht="43.5" hidden="1" customHeight="1" x14ac:dyDescent="0.25">
      <c r="A38" s="61" t="s">
        <v>483</v>
      </c>
      <c r="B38" s="60" t="s">
        <v>482</v>
      </c>
      <c r="C38" s="57"/>
      <c r="D38" s="57"/>
      <c r="E38" s="57"/>
      <c r="F38" s="57"/>
      <c r="G38" s="57"/>
      <c r="H38" s="57">
        <v>280</v>
      </c>
      <c r="I38" s="57">
        <v>280</v>
      </c>
      <c r="J38" s="59"/>
      <c r="K38" s="58"/>
      <c r="L38" s="59"/>
      <c r="M38" s="58"/>
      <c r="N38" s="57"/>
      <c r="O38" s="57"/>
      <c r="P38" s="57"/>
      <c r="Q38" s="56"/>
      <c r="R38" s="56"/>
      <c r="S38" s="56"/>
      <c r="T38" s="56"/>
      <c r="U38" s="56"/>
      <c r="V38" s="56"/>
      <c r="W38" s="56"/>
      <c r="X38" s="56"/>
      <c r="Y38" s="57"/>
      <c r="Z38" s="57"/>
      <c r="AA38" s="57"/>
      <c r="AB38" s="56"/>
      <c r="AC38" s="57"/>
      <c r="AD38" s="56"/>
      <c r="AE38" s="57"/>
      <c r="AF38" s="56"/>
    </row>
    <row r="39" spans="1:32" s="55" customFormat="1" ht="30.75" hidden="1" customHeight="1" x14ac:dyDescent="0.25">
      <c r="A39" s="61" t="s">
        <v>481</v>
      </c>
      <c r="B39" s="60" t="s">
        <v>480</v>
      </c>
      <c r="C39" s="57"/>
      <c r="D39" s="57"/>
      <c r="E39" s="57"/>
      <c r="F39" s="57"/>
      <c r="G39" s="57"/>
      <c r="H39" s="57"/>
      <c r="I39" s="57"/>
      <c r="J39" s="59"/>
      <c r="K39" s="58"/>
      <c r="L39" s="59"/>
      <c r="M39" s="58"/>
      <c r="N39" s="57"/>
      <c r="O39" s="57"/>
      <c r="P39" s="70"/>
      <c r="Q39" s="56"/>
      <c r="R39" s="56"/>
      <c r="S39" s="56"/>
      <c r="T39" s="56"/>
      <c r="U39" s="56"/>
      <c r="V39" s="56"/>
      <c r="W39" s="56"/>
      <c r="X39" s="56"/>
      <c r="Y39" s="57"/>
      <c r="Z39" s="70"/>
      <c r="AA39" s="70"/>
      <c r="AB39" s="56"/>
      <c r="AC39" s="57"/>
      <c r="AD39" s="56"/>
      <c r="AE39" s="57"/>
      <c r="AF39" s="56"/>
    </row>
    <row r="40" spans="1:32" ht="21.75" customHeight="1" x14ac:dyDescent="0.25">
      <c r="A40" s="53" t="s">
        <v>479</v>
      </c>
      <c r="B40" s="62" t="s">
        <v>478</v>
      </c>
      <c r="C40" s="43">
        <v>0</v>
      </c>
      <c r="D40" s="43">
        <v>160</v>
      </c>
      <c r="E40" s="43">
        <v>55</v>
      </c>
      <c r="F40" s="43">
        <f t="shared" ref="F40:F63" si="38">E40-D40</f>
        <v>-105</v>
      </c>
      <c r="G40" s="43">
        <f>E40/D40*100</f>
        <v>34.375</v>
      </c>
      <c r="H40" s="43">
        <v>0</v>
      </c>
      <c r="I40" s="43">
        <v>170</v>
      </c>
      <c r="J40" s="51">
        <f t="shared" ref="J40:J74" si="39">I40-H40</f>
        <v>170</v>
      </c>
      <c r="K40" s="50"/>
      <c r="L40" s="51">
        <f t="shared" ref="L40:L71" si="40">I40-E40</f>
        <v>115</v>
      </c>
      <c r="M40" s="50">
        <f>I40/E40*100</f>
        <v>309.09090909090907</v>
      </c>
      <c r="N40" s="43"/>
      <c r="O40" s="43">
        <v>0</v>
      </c>
      <c r="P40" s="43">
        <v>0</v>
      </c>
      <c r="Q40" s="42">
        <f t="shared" ref="Q40:Q74" si="41">P40-H40</f>
        <v>0</v>
      </c>
      <c r="R40" s="42"/>
      <c r="S40" s="42">
        <f t="shared" ref="S40:S74" si="42">P40-I40</f>
        <v>-170</v>
      </c>
      <c r="T40" s="42">
        <f>P40/I40*100</f>
        <v>0</v>
      </c>
      <c r="U40" s="42">
        <f t="shared" ref="U40:U74" si="43">P40-E40</f>
        <v>-55</v>
      </c>
      <c r="V40" s="42">
        <f>P40/E40*100</f>
        <v>0</v>
      </c>
      <c r="W40" s="42"/>
      <c r="X40" s="42">
        <f t="shared" ref="X40:X74" si="44">P40-N40</f>
        <v>0</v>
      </c>
      <c r="Y40" s="43">
        <v>0</v>
      </c>
      <c r="Z40" s="43">
        <v>0</v>
      </c>
      <c r="AA40" s="43">
        <v>0</v>
      </c>
      <c r="AB40" s="42"/>
      <c r="AC40" s="43">
        <f t="shared" ref="AC40:AC74" si="45">Z40-P40</f>
        <v>0</v>
      </c>
      <c r="AD40" s="42"/>
      <c r="AE40" s="43">
        <f t="shared" ref="AE40:AE63" si="46">AA40-Z40</f>
        <v>0</v>
      </c>
      <c r="AF40" s="42"/>
    </row>
    <row r="41" spans="1:32" ht="56.25" customHeight="1" x14ac:dyDescent="0.25">
      <c r="A41" s="53" t="s">
        <v>477</v>
      </c>
      <c r="B41" s="62" t="s">
        <v>476</v>
      </c>
      <c r="C41" s="43">
        <v>0</v>
      </c>
      <c r="D41" s="43">
        <v>1.6</v>
      </c>
      <c r="E41" s="43">
        <v>1.6</v>
      </c>
      <c r="F41" s="43">
        <f t="shared" si="38"/>
        <v>0</v>
      </c>
      <c r="G41" s="43">
        <f>E41/D41*100</f>
        <v>100</v>
      </c>
      <c r="H41" s="43">
        <v>0</v>
      </c>
      <c r="I41" s="43">
        <v>12.8</v>
      </c>
      <c r="J41" s="51">
        <f t="shared" si="39"/>
        <v>12.8</v>
      </c>
      <c r="K41" s="50"/>
      <c r="L41" s="51">
        <f t="shared" si="40"/>
        <v>11.200000000000001</v>
      </c>
      <c r="M41" s="50">
        <f>I41/E41*100</f>
        <v>800</v>
      </c>
      <c r="N41" s="43"/>
      <c r="O41" s="43">
        <v>0</v>
      </c>
      <c r="P41" s="43">
        <v>0</v>
      </c>
      <c r="Q41" s="42">
        <f t="shared" si="41"/>
        <v>0</v>
      </c>
      <c r="R41" s="42"/>
      <c r="S41" s="42">
        <f t="shared" si="42"/>
        <v>-12.8</v>
      </c>
      <c r="T41" s="42">
        <f>P41/I41*100</f>
        <v>0</v>
      </c>
      <c r="U41" s="42">
        <f t="shared" si="43"/>
        <v>-1.6</v>
      </c>
      <c r="V41" s="42">
        <f>P41/E41*100</f>
        <v>0</v>
      </c>
      <c r="W41" s="42"/>
      <c r="X41" s="42">
        <f t="shared" si="44"/>
        <v>0</v>
      </c>
      <c r="Y41" s="43">
        <v>0</v>
      </c>
      <c r="Z41" s="43">
        <v>0</v>
      </c>
      <c r="AA41" s="43">
        <v>0</v>
      </c>
      <c r="AB41" s="42"/>
      <c r="AC41" s="43">
        <f t="shared" si="45"/>
        <v>0</v>
      </c>
      <c r="AD41" s="42"/>
      <c r="AE41" s="43">
        <f t="shared" si="46"/>
        <v>0</v>
      </c>
      <c r="AF41" s="42"/>
    </row>
    <row r="42" spans="1:32" s="31" customFormat="1" ht="28.5" hidden="1" customHeight="1" x14ac:dyDescent="0.25">
      <c r="A42" s="41" t="s">
        <v>475</v>
      </c>
      <c r="B42" s="40" t="s">
        <v>474</v>
      </c>
      <c r="C42" s="33">
        <v>1.20902</v>
      </c>
      <c r="D42" s="33">
        <v>4.7534299999999998</v>
      </c>
      <c r="E42" s="48">
        <v>-4.0000000000000001E-3</v>
      </c>
      <c r="F42" s="48">
        <f t="shared" si="38"/>
        <v>-4.7574299999999994</v>
      </c>
      <c r="G42" s="48">
        <f>E42/D42*100</f>
        <v>-8.4149761330239436E-2</v>
      </c>
      <c r="H42" s="33">
        <v>0</v>
      </c>
      <c r="I42" s="33">
        <v>0</v>
      </c>
      <c r="J42" s="37">
        <f t="shared" si="39"/>
        <v>0</v>
      </c>
      <c r="K42" s="36"/>
      <c r="L42" s="37">
        <f t="shared" si="40"/>
        <v>4.0000000000000001E-3</v>
      </c>
      <c r="M42" s="36"/>
      <c r="N42" s="33">
        <v>0</v>
      </c>
      <c r="O42" s="33">
        <v>0</v>
      </c>
      <c r="P42" s="33">
        <v>0</v>
      </c>
      <c r="Q42" s="32">
        <f t="shared" si="41"/>
        <v>0</v>
      </c>
      <c r="R42" s="32"/>
      <c r="S42" s="32">
        <f t="shared" si="42"/>
        <v>0</v>
      </c>
      <c r="T42" s="32"/>
      <c r="U42" s="32">
        <f t="shared" si="43"/>
        <v>4.0000000000000001E-3</v>
      </c>
      <c r="V42" s="32">
        <f>P42/E42*100</f>
        <v>0</v>
      </c>
      <c r="W42" s="32"/>
      <c r="X42" s="32">
        <f t="shared" si="44"/>
        <v>0</v>
      </c>
      <c r="Y42" s="33">
        <v>0</v>
      </c>
      <c r="Z42" s="33">
        <v>0</v>
      </c>
      <c r="AA42" s="33">
        <v>0</v>
      </c>
      <c r="AB42" s="32"/>
      <c r="AC42" s="33">
        <f t="shared" si="45"/>
        <v>0</v>
      </c>
      <c r="AD42" s="32"/>
      <c r="AE42" s="33">
        <f t="shared" si="46"/>
        <v>0</v>
      </c>
      <c r="AF42" s="32"/>
    </row>
    <row r="43" spans="1:32" s="31" customFormat="1" ht="28.5" customHeight="1" x14ac:dyDescent="0.25">
      <c r="A43" s="41" t="s">
        <v>473</v>
      </c>
      <c r="B43" s="40" t="s">
        <v>472</v>
      </c>
      <c r="C43" s="33">
        <f>C44+C45+C51+C52+C55</f>
        <v>142047.26240000001</v>
      </c>
      <c r="D43" s="33">
        <f>D44+D45+D51+D52+D55</f>
        <v>142711.53234000001</v>
      </c>
      <c r="E43" s="33">
        <f>E44+E45+E51+E52+E55</f>
        <v>111061.76665000001</v>
      </c>
      <c r="F43" s="33">
        <f t="shared" si="38"/>
        <v>-31649.76569</v>
      </c>
      <c r="G43" s="33">
        <f>E43/D43*100</f>
        <v>77.822559136568799</v>
      </c>
      <c r="H43" s="33">
        <f>H44+H45+H51+H52+H55</f>
        <v>101197.015</v>
      </c>
      <c r="I43" s="33">
        <f>I44+I45+I51+I52+I55</f>
        <v>119704.98033000001</v>
      </c>
      <c r="J43" s="37">
        <f t="shared" si="39"/>
        <v>18507.965330000006</v>
      </c>
      <c r="K43" s="36">
        <f>I43/H43*100</f>
        <v>118.28904274498611</v>
      </c>
      <c r="L43" s="37">
        <f t="shared" si="40"/>
        <v>8643.2136800000007</v>
      </c>
      <c r="M43" s="36">
        <f>I43/E43*100</f>
        <v>107.78234845411583</v>
      </c>
      <c r="N43" s="33">
        <f>N44+N45+N51+N52+N55</f>
        <v>75750</v>
      </c>
      <c r="O43" s="33">
        <f>O44+O45+O51+O52+O55</f>
        <v>94424.586699999985</v>
      </c>
      <c r="P43" s="33">
        <f>P44+P45+P51+P52+P55</f>
        <v>123418.1</v>
      </c>
      <c r="Q43" s="32">
        <f t="shared" si="41"/>
        <v>22221.085000000006</v>
      </c>
      <c r="R43" s="32">
        <f>P43/H43*100</f>
        <v>121.95824155485219</v>
      </c>
      <c r="S43" s="32">
        <f t="shared" si="42"/>
        <v>3713.11967</v>
      </c>
      <c r="T43" s="32">
        <f>P43/I43*100</f>
        <v>103.10189238556637</v>
      </c>
      <c r="U43" s="32">
        <f t="shared" si="43"/>
        <v>12356.333350000001</v>
      </c>
      <c r="V43" s="32">
        <f>P43/E43*100</f>
        <v>111.12564091379866</v>
      </c>
      <c r="W43" s="32">
        <f>P43/O43*100</f>
        <v>130.70547016754909</v>
      </c>
      <c r="X43" s="32">
        <f t="shared" si="44"/>
        <v>47668.100000000006</v>
      </c>
      <c r="Y43" s="33">
        <f>Y44+Y45+Y51+Y52+Y55</f>
        <v>88783.9</v>
      </c>
      <c r="Z43" s="33">
        <f>Z44+Z45+Z51+Z52+Z55</f>
        <v>123087.6</v>
      </c>
      <c r="AA43" s="33">
        <f>AA44+AA45+AA51+AA52+AA55</f>
        <v>126422.09999999999</v>
      </c>
      <c r="AB43" s="32">
        <f>Z43/Y43*100</f>
        <v>138.63729797857496</v>
      </c>
      <c r="AC43" s="33">
        <f t="shared" si="45"/>
        <v>-330.5</v>
      </c>
      <c r="AD43" s="32">
        <f>Z43/P43*100</f>
        <v>99.732211077629614</v>
      </c>
      <c r="AE43" s="33">
        <f t="shared" si="46"/>
        <v>3334.4999999999854</v>
      </c>
      <c r="AF43" s="32">
        <f>AA43/Z43*100</f>
        <v>102.70904624023865</v>
      </c>
    </row>
    <row r="44" spans="1:32" ht="21" hidden="1" customHeight="1" x14ac:dyDescent="0.25">
      <c r="A44" s="53" t="s">
        <v>471</v>
      </c>
      <c r="B44" s="62" t="s">
        <v>470</v>
      </c>
      <c r="C44" s="43">
        <v>0</v>
      </c>
      <c r="D44" s="43">
        <v>0</v>
      </c>
      <c r="E44" s="43">
        <v>0</v>
      </c>
      <c r="F44" s="43">
        <f t="shared" si="38"/>
        <v>0</v>
      </c>
      <c r="G44" s="43"/>
      <c r="H44" s="43">
        <v>0</v>
      </c>
      <c r="I44" s="43">
        <v>0</v>
      </c>
      <c r="J44" s="51">
        <f t="shared" si="39"/>
        <v>0</v>
      </c>
      <c r="K44" s="50"/>
      <c r="L44" s="51">
        <f t="shared" si="40"/>
        <v>0</v>
      </c>
      <c r="M44" s="50"/>
      <c r="N44" s="43"/>
      <c r="O44" s="43">
        <v>0</v>
      </c>
      <c r="P44" s="43">
        <v>0</v>
      </c>
      <c r="Q44" s="42">
        <f t="shared" si="41"/>
        <v>0</v>
      </c>
      <c r="R44" s="42"/>
      <c r="S44" s="42">
        <f t="shared" si="42"/>
        <v>0</v>
      </c>
      <c r="T44" s="42"/>
      <c r="U44" s="42">
        <f t="shared" si="43"/>
        <v>0</v>
      </c>
      <c r="V44" s="42"/>
      <c r="W44" s="42"/>
      <c r="X44" s="42">
        <f t="shared" si="44"/>
        <v>0</v>
      </c>
      <c r="Y44" s="43">
        <v>0</v>
      </c>
      <c r="Z44" s="43">
        <v>0</v>
      </c>
      <c r="AA44" s="43">
        <v>0</v>
      </c>
      <c r="AB44" s="42"/>
      <c r="AC44" s="43">
        <f t="shared" si="45"/>
        <v>0</v>
      </c>
      <c r="AD44" s="42"/>
      <c r="AE44" s="43">
        <f t="shared" si="46"/>
        <v>0</v>
      </c>
      <c r="AF44" s="42"/>
    </row>
    <row r="45" spans="1:32" ht="54.75" customHeight="1" x14ac:dyDescent="0.25">
      <c r="A45" s="53" t="s">
        <v>469</v>
      </c>
      <c r="B45" s="65" t="s">
        <v>468</v>
      </c>
      <c r="C45" s="43">
        <f>SUM(C46:C50)</f>
        <v>127770.14133000001</v>
      </c>
      <c r="D45" s="43">
        <f>SUM(D46:D50)</f>
        <v>121932.1293</v>
      </c>
      <c r="E45" s="43">
        <f>SUM(E46:E50)</f>
        <v>91146.314689999999</v>
      </c>
      <c r="F45" s="43">
        <f t="shared" si="38"/>
        <v>-30785.814610000001</v>
      </c>
      <c r="G45" s="43">
        <f>E45/D45*100</f>
        <v>74.751679654297646</v>
      </c>
      <c r="H45" s="43">
        <f>SUM(H46:H50)</f>
        <v>80527.399999999994</v>
      </c>
      <c r="I45" s="43">
        <f>SUM(I46:I50)</f>
        <v>95353.755310000008</v>
      </c>
      <c r="J45" s="51">
        <f t="shared" si="39"/>
        <v>14826.355310000014</v>
      </c>
      <c r="K45" s="50">
        <f>I45/H45*100</f>
        <v>118.41156588937432</v>
      </c>
      <c r="L45" s="51">
        <f t="shared" si="40"/>
        <v>4207.4406200000085</v>
      </c>
      <c r="M45" s="50">
        <f t="shared" ref="M45:M54" si="47">I45/E45*100</f>
        <v>104.61613904446936</v>
      </c>
      <c r="N45" s="43">
        <f>SUM(N46:N50)</f>
        <v>72995</v>
      </c>
      <c r="O45" s="43">
        <f>SUM(O46:O50)</f>
        <v>74618.999999999985</v>
      </c>
      <c r="P45" s="43">
        <f>SUM(P46:P50)</f>
        <v>101573.5</v>
      </c>
      <c r="Q45" s="42">
        <f t="shared" si="41"/>
        <v>21046.100000000006</v>
      </c>
      <c r="R45" s="42">
        <f>P45/H45*100</f>
        <v>126.13532785114137</v>
      </c>
      <c r="S45" s="42">
        <f t="shared" si="42"/>
        <v>6219.7446899999923</v>
      </c>
      <c r="T45" s="42">
        <f t="shared" ref="T45:T63" si="48">P45/I45*100</f>
        <v>106.52281042291337</v>
      </c>
      <c r="U45" s="42">
        <f t="shared" si="43"/>
        <v>10427.185310000001</v>
      </c>
      <c r="V45" s="42">
        <f t="shared" ref="V45:V54" si="49">P45/E45*100</f>
        <v>111.44005146611156</v>
      </c>
      <c r="W45" s="42">
        <f>P45/O45*100</f>
        <v>136.12283734705642</v>
      </c>
      <c r="X45" s="42">
        <f t="shared" si="44"/>
        <v>28578.5</v>
      </c>
      <c r="Y45" s="43">
        <f>SUM(Y46:Y50)</f>
        <v>68978.399999999994</v>
      </c>
      <c r="Z45" s="43">
        <f>SUM(Z46:Z50)</f>
        <v>100599</v>
      </c>
      <c r="AA45" s="43">
        <f>SUM(AA46:AA50)</f>
        <v>103933.49999999999</v>
      </c>
      <c r="AB45" s="42">
        <f>Z45/Y45*100</f>
        <v>145.84130684388157</v>
      </c>
      <c r="AC45" s="43">
        <f t="shared" si="45"/>
        <v>-974.5</v>
      </c>
      <c r="AD45" s="42">
        <f>Z45/P45*100</f>
        <v>99.040596218501875</v>
      </c>
      <c r="AE45" s="43">
        <f t="shared" si="46"/>
        <v>3334.4999999999854</v>
      </c>
      <c r="AF45" s="42">
        <f t="shared" ref="AF45:AF62" si="50">AA45/Z45*100</f>
        <v>103.31464527480392</v>
      </c>
    </row>
    <row r="46" spans="1:32" ht="54.75" customHeight="1" x14ac:dyDescent="0.25">
      <c r="A46" s="53" t="s">
        <v>467</v>
      </c>
      <c r="B46" s="67" t="s">
        <v>466</v>
      </c>
      <c r="C46" s="43">
        <v>112263.33960000001</v>
      </c>
      <c r="D46" s="43">
        <v>110079.37252999999</v>
      </c>
      <c r="E46" s="43">
        <v>81103.362439999997</v>
      </c>
      <c r="F46" s="43">
        <f t="shared" si="38"/>
        <v>-28976.010089999996</v>
      </c>
      <c r="G46" s="43">
        <f>E46/D46*100</f>
        <v>73.677166371834886</v>
      </c>
      <c r="H46" s="43">
        <v>70990.600000000006</v>
      </c>
      <c r="I46" s="43">
        <v>82559</v>
      </c>
      <c r="J46" s="51">
        <f t="shared" si="39"/>
        <v>11568.399999999994</v>
      </c>
      <c r="K46" s="50">
        <f>I46/H46*100</f>
        <v>116.29567858279827</v>
      </c>
      <c r="L46" s="51">
        <f t="shared" si="40"/>
        <v>1455.6375600000028</v>
      </c>
      <c r="M46" s="50">
        <f t="shared" si="47"/>
        <v>101.79479310870359</v>
      </c>
      <c r="N46" s="43">
        <v>68202</v>
      </c>
      <c r="O46" s="43">
        <v>65130</v>
      </c>
      <c r="P46" s="64">
        <v>90534.6</v>
      </c>
      <c r="Q46" s="42">
        <f t="shared" si="41"/>
        <v>19544</v>
      </c>
      <c r="R46" s="42">
        <f>P46/H46*100</f>
        <v>127.53040543395886</v>
      </c>
      <c r="S46" s="42">
        <f t="shared" si="42"/>
        <v>7975.6000000000058</v>
      </c>
      <c r="T46" s="42">
        <f t="shared" si="48"/>
        <v>109.66048522874551</v>
      </c>
      <c r="U46" s="42">
        <f t="shared" si="43"/>
        <v>9431.2375600000087</v>
      </c>
      <c r="V46" s="42">
        <f t="shared" si="49"/>
        <v>111.62866406060195</v>
      </c>
      <c r="W46" s="42">
        <f>P46/O46*100</f>
        <v>139.00598802395209</v>
      </c>
      <c r="X46" s="42">
        <f t="shared" si="44"/>
        <v>22332.600000000006</v>
      </c>
      <c r="Y46" s="43">
        <v>65130</v>
      </c>
      <c r="Z46" s="64">
        <v>90534.6</v>
      </c>
      <c r="AA46" s="64">
        <v>94125.9</v>
      </c>
      <c r="AB46" s="42">
        <f>Z46/Y46*100</f>
        <v>139.00598802395209</v>
      </c>
      <c r="AC46" s="43">
        <f t="shared" si="45"/>
        <v>0</v>
      </c>
      <c r="AD46" s="42">
        <f>Z46/P46*100</f>
        <v>100</v>
      </c>
      <c r="AE46" s="43">
        <f t="shared" si="46"/>
        <v>3591.2999999999884</v>
      </c>
      <c r="AF46" s="42">
        <f t="shared" si="50"/>
        <v>103.96677071528453</v>
      </c>
    </row>
    <row r="47" spans="1:32" ht="42.75" customHeight="1" x14ac:dyDescent="0.25">
      <c r="A47" s="53" t="s">
        <v>465</v>
      </c>
      <c r="B47" s="67" t="s">
        <v>464</v>
      </c>
      <c r="C47" s="43">
        <v>4077.7206999999999</v>
      </c>
      <c r="D47" s="43">
        <v>4144.55584</v>
      </c>
      <c r="E47" s="43">
        <v>6191.4873600000001</v>
      </c>
      <c r="F47" s="43">
        <f t="shared" si="38"/>
        <v>2046.9315200000001</v>
      </c>
      <c r="G47" s="43">
        <f>E47/D47*100</f>
        <v>149.38844110253319</v>
      </c>
      <c r="H47" s="43">
        <v>5913.7</v>
      </c>
      <c r="I47" s="43">
        <v>8639.5</v>
      </c>
      <c r="J47" s="51">
        <f t="shared" si="39"/>
        <v>2725.8</v>
      </c>
      <c r="K47" s="50">
        <f>I47/H47*100</f>
        <v>146.09297055988637</v>
      </c>
      <c r="L47" s="51">
        <f t="shared" si="40"/>
        <v>2448.0126399999999</v>
      </c>
      <c r="M47" s="50">
        <f t="shared" si="47"/>
        <v>139.53836126381108</v>
      </c>
      <c r="N47" s="43">
        <v>3468</v>
      </c>
      <c r="O47" s="43">
        <v>5865.9</v>
      </c>
      <c r="P47" s="43">
        <v>7123</v>
      </c>
      <c r="Q47" s="42">
        <f t="shared" si="41"/>
        <v>1209.3000000000002</v>
      </c>
      <c r="R47" s="42">
        <f>P47/H47*100</f>
        <v>120.44912660432556</v>
      </c>
      <c r="S47" s="42">
        <f t="shared" si="42"/>
        <v>-1516.5</v>
      </c>
      <c r="T47" s="42">
        <f t="shared" si="48"/>
        <v>82.446900862318415</v>
      </c>
      <c r="U47" s="42">
        <f t="shared" si="43"/>
        <v>931.51263999999992</v>
      </c>
      <c r="V47" s="42">
        <f t="shared" si="49"/>
        <v>115.04505437607806</v>
      </c>
      <c r="W47" s="42">
        <f>P47/O47*100</f>
        <v>121.43064150428751</v>
      </c>
      <c r="X47" s="42">
        <f t="shared" si="44"/>
        <v>3655</v>
      </c>
      <c r="Y47" s="43">
        <v>225.3</v>
      </c>
      <c r="Z47" s="43">
        <v>6148.5</v>
      </c>
      <c r="AA47" s="43">
        <v>6005.7</v>
      </c>
      <c r="AB47" s="42">
        <f>Z47/Y47*100</f>
        <v>2729.0279627163782</v>
      </c>
      <c r="AC47" s="43">
        <f t="shared" si="45"/>
        <v>-974.5</v>
      </c>
      <c r="AD47" s="42">
        <f>Z47/P47*100</f>
        <v>86.318966727502456</v>
      </c>
      <c r="AE47" s="43">
        <f t="shared" si="46"/>
        <v>-142.80000000000018</v>
      </c>
      <c r="AF47" s="42">
        <f t="shared" si="50"/>
        <v>97.67748231275921</v>
      </c>
    </row>
    <row r="48" spans="1:32" ht="42.75" customHeight="1" x14ac:dyDescent="0.25">
      <c r="A48" s="53" t="s">
        <v>463</v>
      </c>
      <c r="B48" s="67" t="s">
        <v>462</v>
      </c>
      <c r="C48" s="43">
        <v>5892.8564399999996</v>
      </c>
      <c r="D48" s="43">
        <v>4200.9789499999997</v>
      </c>
      <c r="E48" s="43">
        <v>2076.0819900000001</v>
      </c>
      <c r="F48" s="43">
        <f t="shared" si="38"/>
        <v>-2124.8969599999996</v>
      </c>
      <c r="G48" s="43">
        <f>E48/D48*100</f>
        <v>49.419004825053939</v>
      </c>
      <c r="H48" s="43">
        <v>2281.4</v>
      </c>
      <c r="I48" s="43">
        <v>1860.8</v>
      </c>
      <c r="J48" s="51">
        <f t="shared" si="39"/>
        <v>-420.60000000000014</v>
      </c>
      <c r="K48" s="50">
        <f>I48/H48*100</f>
        <v>81.563951959323219</v>
      </c>
      <c r="L48" s="51">
        <f t="shared" si="40"/>
        <v>-215.28199000000018</v>
      </c>
      <c r="M48" s="50">
        <f t="shared" si="47"/>
        <v>89.630371486436317</v>
      </c>
      <c r="N48" s="43"/>
      <c r="O48" s="43">
        <v>2281.4</v>
      </c>
      <c r="P48" s="43">
        <v>1828.5</v>
      </c>
      <c r="Q48" s="42">
        <f t="shared" si="41"/>
        <v>-452.90000000000009</v>
      </c>
      <c r="R48" s="42">
        <f>P48/H48*100</f>
        <v>80.148154641886563</v>
      </c>
      <c r="S48" s="42">
        <f t="shared" si="42"/>
        <v>-32.299999999999955</v>
      </c>
      <c r="T48" s="42">
        <f t="shared" si="48"/>
        <v>98.264187446259683</v>
      </c>
      <c r="U48" s="42">
        <f t="shared" si="43"/>
        <v>-247.58199000000013</v>
      </c>
      <c r="V48" s="42">
        <f t="shared" si="49"/>
        <v>88.074556246210676</v>
      </c>
      <c r="W48" s="42">
        <f>P48/O48*100</f>
        <v>80.148154641886563</v>
      </c>
      <c r="X48" s="42">
        <f t="shared" si="44"/>
        <v>1828.5</v>
      </c>
      <c r="Y48" s="43">
        <v>2281.4</v>
      </c>
      <c r="Z48" s="43">
        <v>1828.5</v>
      </c>
      <c r="AA48" s="43">
        <v>1828.5</v>
      </c>
      <c r="AB48" s="42">
        <f>Z48/Y48*100</f>
        <v>80.148154641886563</v>
      </c>
      <c r="AC48" s="43">
        <f t="shared" si="45"/>
        <v>0</v>
      </c>
      <c r="AD48" s="42">
        <f>Z48/P48*100</f>
        <v>100</v>
      </c>
      <c r="AE48" s="43">
        <f t="shared" si="46"/>
        <v>0</v>
      </c>
      <c r="AF48" s="42">
        <f t="shared" si="50"/>
        <v>100</v>
      </c>
    </row>
    <row r="49" spans="1:32" ht="30.75" customHeight="1" x14ac:dyDescent="0.25">
      <c r="A49" s="69" t="s">
        <v>461</v>
      </c>
      <c r="B49" s="67" t="s">
        <v>460</v>
      </c>
      <c r="C49" s="43">
        <v>5536.2245899999998</v>
      </c>
      <c r="D49" s="43">
        <v>3507.2219799999998</v>
      </c>
      <c r="E49" s="43">
        <v>1475.14113</v>
      </c>
      <c r="F49" s="43">
        <f t="shared" si="38"/>
        <v>-2032.0808499999998</v>
      </c>
      <c r="G49" s="43">
        <f>E49/D49*100</f>
        <v>42.060101653445955</v>
      </c>
      <c r="H49" s="43">
        <v>1341.7</v>
      </c>
      <c r="I49" s="43">
        <v>2272</v>
      </c>
      <c r="J49" s="51">
        <f t="shared" si="39"/>
        <v>930.3</v>
      </c>
      <c r="K49" s="50">
        <f>I49/H49*100</f>
        <v>169.33740776626667</v>
      </c>
      <c r="L49" s="51">
        <f t="shared" si="40"/>
        <v>796.85887000000002</v>
      </c>
      <c r="M49" s="50">
        <f t="shared" si="47"/>
        <v>154.0191615428688</v>
      </c>
      <c r="N49" s="43">
        <v>1325</v>
      </c>
      <c r="O49" s="43">
        <v>1341.7</v>
      </c>
      <c r="P49" s="43">
        <v>2087.4</v>
      </c>
      <c r="Q49" s="42">
        <f t="shared" si="41"/>
        <v>745.7</v>
      </c>
      <c r="R49" s="42">
        <f>P49/H49*100</f>
        <v>155.5787433852575</v>
      </c>
      <c r="S49" s="42">
        <f t="shared" si="42"/>
        <v>-184.59999999999991</v>
      </c>
      <c r="T49" s="42">
        <f t="shared" si="48"/>
        <v>91.875</v>
      </c>
      <c r="U49" s="42">
        <f t="shared" si="43"/>
        <v>612.25887000000012</v>
      </c>
      <c r="V49" s="42">
        <f t="shared" si="49"/>
        <v>141.50510466751069</v>
      </c>
      <c r="W49" s="42">
        <f>P49/O49*100</f>
        <v>155.5787433852575</v>
      </c>
      <c r="X49" s="42">
        <f t="shared" si="44"/>
        <v>762.40000000000009</v>
      </c>
      <c r="Y49" s="43">
        <v>1341.7</v>
      </c>
      <c r="Z49" s="43">
        <v>2087.4</v>
      </c>
      <c r="AA49" s="43">
        <v>1973.4</v>
      </c>
      <c r="AB49" s="42">
        <f>Z49/Y49*100</f>
        <v>155.5787433852575</v>
      </c>
      <c r="AC49" s="43">
        <f t="shared" si="45"/>
        <v>0</v>
      </c>
      <c r="AD49" s="42">
        <f>Z49/P49*100</f>
        <v>100</v>
      </c>
      <c r="AE49" s="43">
        <f t="shared" si="46"/>
        <v>-114</v>
      </c>
      <c r="AF49" s="42">
        <f t="shared" si="50"/>
        <v>94.538660534636392</v>
      </c>
    </row>
    <row r="50" spans="1:32" ht="67.5" customHeight="1" x14ac:dyDescent="0.25">
      <c r="A50" s="69" t="s">
        <v>459</v>
      </c>
      <c r="B50" s="67" t="s">
        <v>458</v>
      </c>
      <c r="C50" s="43">
        <v>0</v>
      </c>
      <c r="D50" s="43">
        <v>0</v>
      </c>
      <c r="E50" s="43">
        <v>300.24176999999997</v>
      </c>
      <c r="F50" s="43">
        <f t="shared" si="38"/>
        <v>300.24176999999997</v>
      </c>
      <c r="G50" s="43"/>
      <c r="H50" s="43">
        <v>0</v>
      </c>
      <c r="I50" s="43">
        <v>22.455310000000001</v>
      </c>
      <c r="J50" s="51">
        <f t="shared" si="39"/>
        <v>22.455310000000001</v>
      </c>
      <c r="K50" s="50"/>
      <c r="L50" s="51">
        <f t="shared" si="40"/>
        <v>-277.78645999999998</v>
      </c>
      <c r="M50" s="50">
        <f t="shared" si="47"/>
        <v>7.4790759460284297</v>
      </c>
      <c r="N50" s="43"/>
      <c r="O50" s="43">
        <v>0</v>
      </c>
      <c r="P50" s="43">
        <v>0</v>
      </c>
      <c r="Q50" s="42">
        <f t="shared" si="41"/>
        <v>0</v>
      </c>
      <c r="R50" s="42"/>
      <c r="S50" s="42">
        <f t="shared" si="42"/>
        <v>-22.455310000000001</v>
      </c>
      <c r="T50" s="42">
        <f t="shared" si="48"/>
        <v>0</v>
      </c>
      <c r="U50" s="42">
        <f t="shared" si="43"/>
        <v>-300.24176999999997</v>
      </c>
      <c r="V50" s="42">
        <f t="shared" si="49"/>
        <v>0</v>
      </c>
      <c r="W50" s="42"/>
      <c r="X50" s="42">
        <f t="shared" si="44"/>
        <v>0</v>
      </c>
      <c r="Y50" s="43">
        <v>0</v>
      </c>
      <c r="Z50" s="43">
        <v>0</v>
      </c>
      <c r="AA50" s="43">
        <v>0</v>
      </c>
      <c r="AB50" s="42"/>
      <c r="AC50" s="43">
        <f t="shared" si="45"/>
        <v>0</v>
      </c>
      <c r="AD50" s="42"/>
      <c r="AE50" s="43">
        <f t="shared" si="46"/>
        <v>0</v>
      </c>
      <c r="AF50" s="42" t="e">
        <f t="shared" si="50"/>
        <v>#DIV/0!</v>
      </c>
    </row>
    <row r="51" spans="1:32" ht="33.75" customHeight="1" x14ac:dyDescent="0.25">
      <c r="A51" s="53" t="s">
        <v>457</v>
      </c>
      <c r="B51" s="62" t="s">
        <v>456</v>
      </c>
      <c r="C51" s="43">
        <v>1340.78691</v>
      </c>
      <c r="D51" s="43">
        <v>862.12248999999997</v>
      </c>
      <c r="E51" s="43">
        <v>514.31169999999997</v>
      </c>
      <c r="F51" s="43">
        <f t="shared" si="38"/>
        <v>-347.81079</v>
      </c>
      <c r="G51" s="43">
        <f>E51/D51*100</f>
        <v>59.656453226269498</v>
      </c>
      <c r="H51" s="43">
        <v>0</v>
      </c>
      <c r="I51" s="43">
        <v>23.331320000000002</v>
      </c>
      <c r="J51" s="51">
        <f t="shared" si="39"/>
        <v>23.331320000000002</v>
      </c>
      <c r="K51" s="50"/>
      <c r="L51" s="51">
        <f t="shared" si="40"/>
        <v>-490.98037999999997</v>
      </c>
      <c r="M51" s="50">
        <f t="shared" si="47"/>
        <v>4.5364163405187954</v>
      </c>
      <c r="N51" s="43"/>
      <c r="O51" s="43">
        <v>0</v>
      </c>
      <c r="P51" s="43">
        <v>0</v>
      </c>
      <c r="Q51" s="42">
        <f t="shared" si="41"/>
        <v>0</v>
      </c>
      <c r="R51" s="42"/>
      <c r="S51" s="42">
        <f t="shared" si="42"/>
        <v>-23.331320000000002</v>
      </c>
      <c r="T51" s="42">
        <f t="shared" si="48"/>
        <v>0</v>
      </c>
      <c r="U51" s="42">
        <f t="shared" si="43"/>
        <v>-514.31169999999997</v>
      </c>
      <c r="V51" s="42">
        <f t="shared" si="49"/>
        <v>0</v>
      </c>
      <c r="W51" s="42"/>
      <c r="X51" s="42">
        <f t="shared" si="44"/>
        <v>0</v>
      </c>
      <c r="Y51" s="43">
        <v>0</v>
      </c>
      <c r="Z51" s="43">
        <v>0</v>
      </c>
      <c r="AA51" s="43">
        <v>0</v>
      </c>
      <c r="AB51" s="42"/>
      <c r="AC51" s="43">
        <f t="shared" si="45"/>
        <v>0</v>
      </c>
      <c r="AD51" s="42"/>
      <c r="AE51" s="43">
        <f t="shared" si="46"/>
        <v>0</v>
      </c>
      <c r="AF51" s="42" t="e">
        <f t="shared" si="50"/>
        <v>#DIV/0!</v>
      </c>
    </row>
    <row r="52" spans="1:32" ht="43.5" customHeight="1" x14ac:dyDescent="0.25">
      <c r="A52" s="53" t="s">
        <v>454</v>
      </c>
      <c r="B52" s="62" t="s">
        <v>455</v>
      </c>
      <c r="C52" s="43">
        <f>SUM(C53:C54)</f>
        <v>12936.33416</v>
      </c>
      <c r="D52" s="43">
        <f>SUM(D53:D54)</f>
        <v>19917.280549999999</v>
      </c>
      <c r="E52" s="43">
        <f>SUM(E53:E54)</f>
        <v>19401.14026</v>
      </c>
      <c r="F52" s="43">
        <f t="shared" si="38"/>
        <v>-516.14028999999937</v>
      </c>
      <c r="G52" s="43">
        <f>E52/D52*100</f>
        <v>97.408580510254453</v>
      </c>
      <c r="H52" s="43">
        <f>SUM(H53:H54)</f>
        <v>17200</v>
      </c>
      <c r="I52" s="43">
        <f>SUM(I53:I54)</f>
        <v>18920</v>
      </c>
      <c r="J52" s="51">
        <f t="shared" si="39"/>
        <v>1720</v>
      </c>
      <c r="K52" s="50">
        <f>I52/H52*100</f>
        <v>110.00000000000001</v>
      </c>
      <c r="L52" s="51">
        <f t="shared" si="40"/>
        <v>-481.14026000000013</v>
      </c>
      <c r="M52" s="50">
        <f t="shared" si="47"/>
        <v>97.520041329776973</v>
      </c>
      <c r="N52" s="43">
        <v>2755</v>
      </c>
      <c r="O52" s="43">
        <f>SUM(O53:O54)</f>
        <v>17000</v>
      </c>
      <c r="P52" s="43">
        <f>SUM(P53:P54)</f>
        <v>18850</v>
      </c>
      <c r="Q52" s="42">
        <f t="shared" si="41"/>
        <v>1650</v>
      </c>
      <c r="R52" s="42">
        <f>P52/H52*100</f>
        <v>109.59302325581395</v>
      </c>
      <c r="S52" s="42">
        <f t="shared" si="42"/>
        <v>-70</v>
      </c>
      <c r="T52" s="42">
        <f t="shared" si="48"/>
        <v>99.630021141649053</v>
      </c>
      <c r="U52" s="42">
        <f t="shared" si="43"/>
        <v>-551.14026000000013</v>
      </c>
      <c r="V52" s="42">
        <f t="shared" si="49"/>
        <v>97.159237794201687</v>
      </c>
      <c r="W52" s="42">
        <f>P52/O52*100</f>
        <v>110.88235294117648</v>
      </c>
      <c r="X52" s="42">
        <f t="shared" si="44"/>
        <v>16095</v>
      </c>
      <c r="Y52" s="43">
        <f>SUM(Y53:Y54)</f>
        <v>17000</v>
      </c>
      <c r="Z52" s="43">
        <f>SUM(Z53:Z54)</f>
        <v>18850</v>
      </c>
      <c r="AA52" s="43">
        <f>SUM(AA53:AA54)</f>
        <v>18850</v>
      </c>
      <c r="AB52" s="42">
        <f>Z52/Y52*100</f>
        <v>110.88235294117648</v>
      </c>
      <c r="AC52" s="43">
        <f t="shared" si="45"/>
        <v>0</v>
      </c>
      <c r="AD52" s="42">
        <f t="shared" ref="AD52:AD62" si="51">Z52/P52*100</f>
        <v>100</v>
      </c>
      <c r="AE52" s="43">
        <f t="shared" si="46"/>
        <v>0</v>
      </c>
      <c r="AF52" s="42">
        <f t="shared" si="50"/>
        <v>100</v>
      </c>
    </row>
    <row r="53" spans="1:32" s="55" customFormat="1" ht="30.75" hidden="1" customHeight="1" x14ac:dyDescent="0.25">
      <c r="A53" s="61" t="s">
        <v>454</v>
      </c>
      <c r="B53" s="60" t="s">
        <v>453</v>
      </c>
      <c r="C53" s="57">
        <v>12936.33416</v>
      </c>
      <c r="D53" s="57">
        <v>18240.159230000001</v>
      </c>
      <c r="E53" s="57">
        <v>18724.92182</v>
      </c>
      <c r="F53" s="57">
        <f t="shared" si="38"/>
        <v>484.76258999999845</v>
      </c>
      <c r="G53" s="57">
        <f>E53/D53*100</f>
        <v>102.65766643748755</v>
      </c>
      <c r="H53" s="57">
        <v>17200</v>
      </c>
      <c r="I53" s="57">
        <v>18500</v>
      </c>
      <c r="J53" s="51">
        <f t="shared" si="39"/>
        <v>1300</v>
      </c>
      <c r="K53" s="50">
        <f>I53/H53*100</f>
        <v>107.55813953488371</v>
      </c>
      <c r="L53" s="51">
        <f t="shared" si="40"/>
        <v>-224.92181999999957</v>
      </c>
      <c r="M53" s="50">
        <f t="shared" si="47"/>
        <v>98.798810365340145</v>
      </c>
      <c r="N53" s="57"/>
      <c r="O53" s="57">
        <v>17000</v>
      </c>
      <c r="P53" s="68">
        <v>18500</v>
      </c>
      <c r="Q53" s="42">
        <f t="shared" si="41"/>
        <v>1300</v>
      </c>
      <c r="R53" s="42">
        <f>P53/H53*100</f>
        <v>107.55813953488371</v>
      </c>
      <c r="S53" s="42">
        <f t="shared" si="42"/>
        <v>0</v>
      </c>
      <c r="T53" s="42">
        <f t="shared" si="48"/>
        <v>100</v>
      </c>
      <c r="U53" s="42">
        <f t="shared" si="43"/>
        <v>-224.92181999999957</v>
      </c>
      <c r="V53" s="42">
        <f t="shared" si="49"/>
        <v>98.798810365340145</v>
      </c>
      <c r="W53" s="42">
        <f>P53/O53*100</f>
        <v>108.8235294117647</v>
      </c>
      <c r="X53" s="42">
        <f t="shared" si="44"/>
        <v>18500</v>
      </c>
      <c r="Y53" s="57">
        <v>17000</v>
      </c>
      <c r="Z53" s="68">
        <v>18500</v>
      </c>
      <c r="AA53" s="68">
        <v>18500</v>
      </c>
      <c r="AB53" s="42">
        <f>Z53/Y53*100</f>
        <v>108.8235294117647</v>
      </c>
      <c r="AC53" s="43">
        <f t="shared" si="45"/>
        <v>0</v>
      </c>
      <c r="AD53" s="42">
        <f t="shared" si="51"/>
        <v>100</v>
      </c>
      <c r="AE53" s="43">
        <f t="shared" si="46"/>
        <v>0</v>
      </c>
      <c r="AF53" s="42">
        <f t="shared" si="50"/>
        <v>100</v>
      </c>
    </row>
    <row r="54" spans="1:32" s="55" customFormat="1" ht="39" hidden="1" customHeight="1" x14ac:dyDescent="0.25">
      <c r="A54" s="61" t="s">
        <v>452</v>
      </c>
      <c r="B54" s="60" t="s">
        <v>451</v>
      </c>
      <c r="C54" s="57">
        <v>0</v>
      </c>
      <c r="D54" s="57">
        <v>1677.12132</v>
      </c>
      <c r="E54" s="57">
        <v>676.21843999999999</v>
      </c>
      <c r="F54" s="57">
        <f t="shared" si="38"/>
        <v>-1000.90288</v>
      </c>
      <c r="G54" s="57">
        <f>E54/D54*100</f>
        <v>40.320186258201048</v>
      </c>
      <c r="H54" s="57">
        <v>0</v>
      </c>
      <c r="I54" s="57">
        <v>420</v>
      </c>
      <c r="J54" s="51">
        <f t="shared" si="39"/>
        <v>420</v>
      </c>
      <c r="K54" s="50"/>
      <c r="L54" s="51">
        <f t="shared" si="40"/>
        <v>-256.21843999999999</v>
      </c>
      <c r="M54" s="50">
        <f t="shared" si="47"/>
        <v>62.11010749721644</v>
      </c>
      <c r="N54" s="57"/>
      <c r="O54" s="57">
        <v>0</v>
      </c>
      <c r="P54" s="57">
        <v>350</v>
      </c>
      <c r="Q54" s="42">
        <f t="shared" si="41"/>
        <v>350</v>
      </c>
      <c r="R54" s="42"/>
      <c r="S54" s="42">
        <f t="shared" si="42"/>
        <v>-70</v>
      </c>
      <c r="T54" s="42">
        <f t="shared" si="48"/>
        <v>83.333333333333343</v>
      </c>
      <c r="U54" s="42">
        <f t="shared" si="43"/>
        <v>-326.21843999999999</v>
      </c>
      <c r="V54" s="42">
        <f t="shared" si="49"/>
        <v>51.758422914347022</v>
      </c>
      <c r="W54" s="42"/>
      <c r="X54" s="56">
        <f t="shared" si="44"/>
        <v>350</v>
      </c>
      <c r="Y54" s="57">
        <v>0</v>
      </c>
      <c r="Z54" s="57">
        <v>350</v>
      </c>
      <c r="AA54" s="57">
        <v>350</v>
      </c>
      <c r="AB54" s="56"/>
      <c r="AC54" s="57">
        <f t="shared" si="45"/>
        <v>0</v>
      </c>
      <c r="AD54" s="56">
        <f t="shared" si="51"/>
        <v>100</v>
      </c>
      <c r="AE54" s="57">
        <f t="shared" si="46"/>
        <v>0</v>
      </c>
      <c r="AF54" s="56">
        <f t="shared" si="50"/>
        <v>100</v>
      </c>
    </row>
    <row r="55" spans="1:32" ht="59.25" customHeight="1" x14ac:dyDescent="0.25">
      <c r="A55" s="53" t="s">
        <v>450</v>
      </c>
      <c r="B55" s="62" t="s">
        <v>449</v>
      </c>
      <c r="C55" s="43">
        <f>SUM(C56:C57)</f>
        <v>0</v>
      </c>
      <c r="D55" s="43">
        <f>SUM(D56:D57)</f>
        <v>0</v>
      </c>
      <c r="E55" s="43">
        <f>SUM(E56:E57)</f>
        <v>0</v>
      </c>
      <c r="F55" s="43">
        <f t="shared" si="38"/>
        <v>0</v>
      </c>
      <c r="G55" s="43"/>
      <c r="H55" s="43">
        <f>SUM(H56:H57)</f>
        <v>3469.6149999999998</v>
      </c>
      <c r="I55" s="43">
        <f>SUM(I56:I57)</f>
        <v>5407.8936999999996</v>
      </c>
      <c r="J55" s="51">
        <f t="shared" si="39"/>
        <v>1938.2786999999998</v>
      </c>
      <c r="K55" s="50">
        <f t="shared" ref="K55:K62" si="52">I55/H55*100</f>
        <v>155.86437400115</v>
      </c>
      <c r="L55" s="51">
        <f t="shared" si="40"/>
        <v>5407.8936999999996</v>
      </c>
      <c r="M55" s="50"/>
      <c r="N55" s="43">
        <f>SUM(N56:N57)</f>
        <v>0</v>
      </c>
      <c r="O55" s="43">
        <f>SUM(O56:O57)</f>
        <v>2805.5866999999998</v>
      </c>
      <c r="P55" s="43">
        <f>SUM(P56:P57)</f>
        <v>2994.6</v>
      </c>
      <c r="Q55" s="56">
        <f t="shared" si="41"/>
        <v>-475.01499999999987</v>
      </c>
      <c r="R55" s="56">
        <f t="shared" ref="R55:R62" si="53">P55/H55*100</f>
        <v>86.309287918111949</v>
      </c>
      <c r="S55" s="56">
        <f t="shared" si="42"/>
        <v>-2413.2936999999997</v>
      </c>
      <c r="T55" s="56">
        <f t="shared" si="48"/>
        <v>55.374609156981023</v>
      </c>
      <c r="U55" s="56">
        <f t="shared" si="43"/>
        <v>2994.6</v>
      </c>
      <c r="V55" s="56"/>
      <c r="W55" s="56"/>
      <c r="X55" s="56">
        <f t="shared" si="44"/>
        <v>2994.6</v>
      </c>
      <c r="Y55" s="43">
        <f>SUM(Y56:Y57)</f>
        <v>2805.5</v>
      </c>
      <c r="Z55" s="43">
        <f>SUM(Z56:Z57)</f>
        <v>3638.6000000000004</v>
      </c>
      <c r="AA55" s="43">
        <f>SUM(AA56:AA57)</f>
        <v>3638.6000000000004</v>
      </c>
      <c r="AB55" s="42"/>
      <c r="AC55" s="43">
        <f t="shared" si="45"/>
        <v>644.00000000000045</v>
      </c>
      <c r="AD55" s="42">
        <f t="shared" si="51"/>
        <v>121.50537634408605</v>
      </c>
      <c r="AE55" s="43">
        <f t="shared" si="46"/>
        <v>0</v>
      </c>
      <c r="AF55" s="42">
        <f t="shared" si="50"/>
        <v>100</v>
      </c>
    </row>
    <row r="56" spans="1:32" s="55" customFormat="1" ht="33.75" hidden="1" customHeight="1" x14ac:dyDescent="0.25">
      <c r="A56" s="61" t="s">
        <v>448</v>
      </c>
      <c r="B56" s="60" t="s">
        <v>447</v>
      </c>
      <c r="C56" s="57">
        <v>0</v>
      </c>
      <c r="D56" s="57">
        <v>0</v>
      </c>
      <c r="E56" s="57">
        <v>0</v>
      </c>
      <c r="F56" s="57">
        <f t="shared" si="38"/>
        <v>0</v>
      </c>
      <c r="G56" s="57"/>
      <c r="H56" s="57">
        <v>2169.6149999999998</v>
      </c>
      <c r="I56" s="57">
        <v>2453.1999999999998</v>
      </c>
      <c r="J56" s="51">
        <f t="shared" si="39"/>
        <v>283.58500000000004</v>
      </c>
      <c r="K56" s="50">
        <f t="shared" si="52"/>
        <v>113.07075218414326</v>
      </c>
      <c r="L56" s="51">
        <f t="shared" si="40"/>
        <v>2453.1999999999998</v>
      </c>
      <c r="M56" s="50"/>
      <c r="N56" s="57"/>
      <c r="O56" s="57">
        <v>1505.5867000000001</v>
      </c>
      <c r="P56" s="57">
        <v>1454.8</v>
      </c>
      <c r="Q56" s="42">
        <f t="shared" si="41"/>
        <v>-714.81499999999983</v>
      </c>
      <c r="R56" s="42">
        <f t="shared" si="53"/>
        <v>67.053371220239541</v>
      </c>
      <c r="S56" s="42">
        <f t="shared" si="42"/>
        <v>-998.39999999999986</v>
      </c>
      <c r="T56" s="42">
        <f t="shared" si="48"/>
        <v>59.302135985651397</v>
      </c>
      <c r="U56" s="42">
        <f t="shared" si="43"/>
        <v>1454.8</v>
      </c>
      <c r="V56" s="42"/>
      <c r="W56" s="42"/>
      <c r="X56" s="56">
        <f t="shared" si="44"/>
        <v>1454.8</v>
      </c>
      <c r="Y56" s="57">
        <v>1505.5</v>
      </c>
      <c r="Z56" s="57">
        <v>2098.8000000000002</v>
      </c>
      <c r="AA56" s="57">
        <v>2098.8000000000002</v>
      </c>
      <c r="AB56" s="56"/>
      <c r="AC56" s="57">
        <f t="shared" si="45"/>
        <v>644.00000000000023</v>
      </c>
      <c r="AD56" s="56">
        <f t="shared" si="51"/>
        <v>144.26725323068464</v>
      </c>
      <c r="AE56" s="57">
        <f t="shared" si="46"/>
        <v>0</v>
      </c>
      <c r="AF56" s="56">
        <f t="shared" si="50"/>
        <v>100</v>
      </c>
    </row>
    <row r="57" spans="1:32" s="55" customFormat="1" ht="33.75" hidden="1" customHeight="1" x14ac:dyDescent="0.25">
      <c r="A57" s="61" t="s">
        <v>446</v>
      </c>
      <c r="B57" s="60" t="s">
        <v>445</v>
      </c>
      <c r="C57" s="57">
        <v>0</v>
      </c>
      <c r="D57" s="57">
        <v>0</v>
      </c>
      <c r="E57" s="57">
        <v>0</v>
      </c>
      <c r="F57" s="57">
        <f t="shared" si="38"/>
        <v>0</v>
      </c>
      <c r="G57" s="57"/>
      <c r="H57" s="57">
        <v>1300</v>
      </c>
      <c r="I57" s="57">
        <v>2954.6936999999998</v>
      </c>
      <c r="J57" s="51">
        <f t="shared" si="39"/>
        <v>1654.6936999999998</v>
      </c>
      <c r="K57" s="50">
        <f t="shared" si="52"/>
        <v>227.28413076923079</v>
      </c>
      <c r="L57" s="51">
        <f t="shared" si="40"/>
        <v>2954.6936999999998</v>
      </c>
      <c r="M57" s="50"/>
      <c r="N57" s="57"/>
      <c r="O57" s="57">
        <v>1300</v>
      </c>
      <c r="P57" s="57">
        <v>1539.8</v>
      </c>
      <c r="Q57" s="42">
        <f t="shared" si="41"/>
        <v>239.79999999999995</v>
      </c>
      <c r="R57" s="42">
        <f t="shared" si="53"/>
        <v>118.44615384615385</v>
      </c>
      <c r="S57" s="42">
        <f t="shared" si="42"/>
        <v>-1414.8936999999999</v>
      </c>
      <c r="T57" s="42">
        <f t="shared" si="48"/>
        <v>52.113692867724325</v>
      </c>
      <c r="U57" s="42">
        <f t="shared" si="43"/>
        <v>1539.8</v>
      </c>
      <c r="V57" s="42"/>
      <c r="W57" s="42"/>
      <c r="X57" s="56">
        <f t="shared" si="44"/>
        <v>1539.8</v>
      </c>
      <c r="Y57" s="57">
        <v>1300</v>
      </c>
      <c r="Z57" s="57">
        <v>1539.8</v>
      </c>
      <c r="AA57" s="57">
        <v>1539.8</v>
      </c>
      <c r="AB57" s="56"/>
      <c r="AC57" s="57">
        <f t="shared" si="45"/>
        <v>0</v>
      </c>
      <c r="AD57" s="56">
        <f t="shared" si="51"/>
        <v>100</v>
      </c>
      <c r="AE57" s="57">
        <f t="shared" si="46"/>
        <v>0</v>
      </c>
      <c r="AF57" s="56">
        <f t="shared" si="50"/>
        <v>100</v>
      </c>
    </row>
    <row r="58" spans="1:32" s="31" customFormat="1" ht="21.75" customHeight="1" x14ac:dyDescent="0.25">
      <c r="A58" s="41" t="s">
        <v>444</v>
      </c>
      <c r="B58" s="40" t="s">
        <v>443</v>
      </c>
      <c r="C58" s="33">
        <f>C59</f>
        <v>4990.4004699999996</v>
      </c>
      <c r="D58" s="33">
        <f>D59</f>
        <v>4783.3233899999996</v>
      </c>
      <c r="E58" s="33">
        <f>E59</f>
        <v>4532.9499930000002</v>
      </c>
      <c r="F58" s="33">
        <f t="shared" si="38"/>
        <v>-250.37339699999939</v>
      </c>
      <c r="G58" s="33">
        <f t="shared" ref="G58:G63" si="54">E58/D58*100</f>
        <v>94.76570207392983</v>
      </c>
      <c r="H58" s="33">
        <f>H59</f>
        <v>5203</v>
      </c>
      <c r="I58" s="33">
        <f>I59</f>
        <v>5361.9</v>
      </c>
      <c r="J58" s="37">
        <f t="shared" si="39"/>
        <v>158.89999999999964</v>
      </c>
      <c r="K58" s="36">
        <f t="shared" si="52"/>
        <v>103.05400730347876</v>
      </c>
      <c r="L58" s="37">
        <f t="shared" si="40"/>
        <v>828.95000699999946</v>
      </c>
      <c r="M58" s="36">
        <f t="shared" ref="M58:M63" si="55">I58/E58*100</f>
        <v>118.28720829217406</v>
      </c>
      <c r="N58" s="33">
        <f>N59</f>
        <v>2553</v>
      </c>
      <c r="O58" s="33">
        <f>O59</f>
        <v>2003</v>
      </c>
      <c r="P58" s="33">
        <f>P59</f>
        <v>2553</v>
      </c>
      <c r="Q58" s="32">
        <f t="shared" si="41"/>
        <v>-2650</v>
      </c>
      <c r="R58" s="32">
        <f t="shared" si="53"/>
        <v>49.067845473765139</v>
      </c>
      <c r="S58" s="32">
        <f t="shared" si="42"/>
        <v>-2808.8999999999996</v>
      </c>
      <c r="T58" s="32">
        <f t="shared" si="48"/>
        <v>47.613719017512452</v>
      </c>
      <c r="U58" s="32">
        <f t="shared" si="43"/>
        <v>-1979.9499930000002</v>
      </c>
      <c r="V58" s="32">
        <f t="shared" ref="V58:V63" si="56">P58/E58*100</f>
        <v>56.320938989895438</v>
      </c>
      <c r="W58" s="32">
        <f>P58/O58*100</f>
        <v>127.45881178232652</v>
      </c>
      <c r="X58" s="32">
        <f t="shared" si="44"/>
        <v>0</v>
      </c>
      <c r="Y58" s="33">
        <f>Y59</f>
        <v>2003</v>
      </c>
      <c r="Z58" s="33">
        <f>Z59</f>
        <v>2588</v>
      </c>
      <c r="AA58" s="33">
        <f>AA59</f>
        <v>2625</v>
      </c>
      <c r="AB58" s="32">
        <f>Z58/Y58*100</f>
        <v>129.20619071392912</v>
      </c>
      <c r="AC58" s="33">
        <f t="shared" si="45"/>
        <v>35</v>
      </c>
      <c r="AD58" s="32">
        <f t="shared" si="51"/>
        <v>101.37093615354485</v>
      </c>
      <c r="AE58" s="33">
        <f t="shared" si="46"/>
        <v>37</v>
      </c>
      <c r="AF58" s="32">
        <f t="shared" si="50"/>
        <v>101.42967542503865</v>
      </c>
    </row>
    <row r="59" spans="1:32" ht="24" customHeight="1" x14ac:dyDescent="0.25">
      <c r="A59" s="53" t="s">
        <v>442</v>
      </c>
      <c r="B59" s="62" t="s">
        <v>441</v>
      </c>
      <c r="C59" s="43">
        <v>4990.4004699999996</v>
      </c>
      <c r="D59" s="43">
        <f>SUM(D60:D63)</f>
        <v>4783.3233899999996</v>
      </c>
      <c r="E59" s="43">
        <f>SUM(E60:E63)</f>
        <v>4532.9499930000002</v>
      </c>
      <c r="F59" s="43">
        <f t="shared" si="38"/>
        <v>-250.37339699999939</v>
      </c>
      <c r="G59" s="43">
        <f t="shared" si="54"/>
        <v>94.76570207392983</v>
      </c>
      <c r="H59" s="43">
        <f>SUM(H60:H64)</f>
        <v>5203</v>
      </c>
      <c r="I59" s="43">
        <f>SUM(I60:I64)</f>
        <v>5361.9</v>
      </c>
      <c r="J59" s="51">
        <f t="shared" si="39"/>
        <v>158.89999999999964</v>
      </c>
      <c r="K59" s="50">
        <f t="shared" si="52"/>
        <v>103.05400730347876</v>
      </c>
      <c r="L59" s="51">
        <f t="shared" si="40"/>
        <v>828.95000699999946</v>
      </c>
      <c r="M59" s="50">
        <f t="shared" si="55"/>
        <v>118.28720829217406</v>
      </c>
      <c r="N59" s="43">
        <v>2553</v>
      </c>
      <c r="O59" s="43">
        <f>SUM(O60:O64)</f>
        <v>2003</v>
      </c>
      <c r="P59" s="43">
        <f>SUM(P60:P64)</f>
        <v>2553</v>
      </c>
      <c r="Q59" s="42">
        <f t="shared" si="41"/>
        <v>-2650</v>
      </c>
      <c r="R59" s="42">
        <f t="shared" si="53"/>
        <v>49.067845473765139</v>
      </c>
      <c r="S59" s="42">
        <f t="shared" si="42"/>
        <v>-2808.8999999999996</v>
      </c>
      <c r="T59" s="42">
        <f t="shared" si="48"/>
        <v>47.613719017512452</v>
      </c>
      <c r="U59" s="42">
        <f t="shared" si="43"/>
        <v>-1979.9499930000002</v>
      </c>
      <c r="V59" s="42">
        <f t="shared" si="56"/>
        <v>56.320938989895438</v>
      </c>
      <c r="W59" s="42">
        <f>P59/O59*100</f>
        <v>127.45881178232652</v>
      </c>
      <c r="X59" s="42">
        <f t="shared" si="44"/>
        <v>0</v>
      </c>
      <c r="Y59" s="43">
        <f>SUM(Y60:Y64)</f>
        <v>2003</v>
      </c>
      <c r="Z59" s="43">
        <f>SUM(Z60:Z64)</f>
        <v>2588</v>
      </c>
      <c r="AA59" s="43">
        <f>SUM(AA60:AA64)</f>
        <v>2625</v>
      </c>
      <c r="AB59" s="42">
        <f>Z59/Y59*100</f>
        <v>129.20619071392912</v>
      </c>
      <c r="AC59" s="43">
        <f t="shared" si="45"/>
        <v>35</v>
      </c>
      <c r="AD59" s="42">
        <f t="shared" si="51"/>
        <v>101.37093615354485</v>
      </c>
      <c r="AE59" s="43">
        <f t="shared" si="46"/>
        <v>37</v>
      </c>
      <c r="AF59" s="42">
        <f t="shared" si="50"/>
        <v>101.42967542503865</v>
      </c>
    </row>
    <row r="60" spans="1:32" s="55" customFormat="1" ht="21" hidden="1" customHeight="1" x14ac:dyDescent="0.25">
      <c r="A60" s="61" t="s">
        <v>440</v>
      </c>
      <c r="B60" s="60" t="s">
        <v>439</v>
      </c>
      <c r="C60" s="57">
        <v>989.56228999999996</v>
      </c>
      <c r="D60" s="57">
        <v>1082.3511900000001</v>
      </c>
      <c r="E60" s="57">
        <v>1083.9172329999999</v>
      </c>
      <c r="F60" s="57">
        <f t="shared" si="38"/>
        <v>1.5660429999998087</v>
      </c>
      <c r="G60" s="57">
        <f t="shared" si="54"/>
        <v>100.1446889895321</v>
      </c>
      <c r="H60" s="57">
        <v>2263</v>
      </c>
      <c r="I60" s="57">
        <v>2300</v>
      </c>
      <c r="J60" s="59">
        <f t="shared" si="39"/>
        <v>37</v>
      </c>
      <c r="K60" s="58">
        <f t="shared" si="52"/>
        <v>101.63499779054352</v>
      </c>
      <c r="L60" s="59">
        <f t="shared" si="40"/>
        <v>1216.0827670000001</v>
      </c>
      <c r="M60" s="58">
        <f t="shared" si="55"/>
        <v>212.19332343616318</v>
      </c>
      <c r="N60" s="57"/>
      <c r="O60" s="57">
        <v>500</v>
      </c>
      <c r="P60" s="57">
        <v>1250</v>
      </c>
      <c r="Q60" s="56">
        <f t="shared" si="41"/>
        <v>-1013</v>
      </c>
      <c r="R60" s="56">
        <f t="shared" si="53"/>
        <v>55.236411842686692</v>
      </c>
      <c r="S60" s="56">
        <f t="shared" si="42"/>
        <v>-1050</v>
      </c>
      <c r="T60" s="56">
        <f t="shared" si="48"/>
        <v>54.347826086956516</v>
      </c>
      <c r="U60" s="56">
        <f t="shared" si="43"/>
        <v>166.0827670000001</v>
      </c>
      <c r="V60" s="56">
        <f t="shared" si="56"/>
        <v>115.32245838921911</v>
      </c>
      <c r="W60" s="56">
        <f>P60/O60*100</f>
        <v>250</v>
      </c>
      <c r="X60" s="56">
        <f t="shared" si="44"/>
        <v>1250</v>
      </c>
      <c r="Y60" s="57">
        <v>500</v>
      </c>
      <c r="Z60" s="57">
        <v>1260</v>
      </c>
      <c r="AA60" s="57">
        <v>1275</v>
      </c>
      <c r="AB60" s="56">
        <f>Z60/Y60*100</f>
        <v>252</v>
      </c>
      <c r="AC60" s="57">
        <f t="shared" si="45"/>
        <v>10</v>
      </c>
      <c r="AD60" s="56">
        <f t="shared" si="51"/>
        <v>100.8</v>
      </c>
      <c r="AE60" s="57">
        <f t="shared" si="46"/>
        <v>15</v>
      </c>
      <c r="AF60" s="56">
        <f t="shared" si="50"/>
        <v>101.19047619047619</v>
      </c>
    </row>
    <row r="61" spans="1:32" s="55" customFormat="1" ht="21" hidden="1" customHeight="1" x14ac:dyDescent="0.25">
      <c r="A61" s="61" t="s">
        <v>438</v>
      </c>
      <c r="B61" s="60" t="s">
        <v>437</v>
      </c>
      <c r="C61" s="57">
        <v>937.30290000000002</v>
      </c>
      <c r="D61" s="57">
        <v>1450.63482</v>
      </c>
      <c r="E61" s="57">
        <v>2062.2754</v>
      </c>
      <c r="F61" s="57">
        <f t="shared" si="38"/>
        <v>611.64058</v>
      </c>
      <c r="G61" s="57">
        <f t="shared" si="54"/>
        <v>142.16364942901342</v>
      </c>
      <c r="H61" s="57">
        <v>2440</v>
      </c>
      <c r="I61" s="57">
        <v>2470</v>
      </c>
      <c r="J61" s="59">
        <f t="shared" si="39"/>
        <v>30</v>
      </c>
      <c r="K61" s="58">
        <f t="shared" si="52"/>
        <v>101.22950819672131</v>
      </c>
      <c r="L61" s="59">
        <f t="shared" si="40"/>
        <v>407.72460000000001</v>
      </c>
      <c r="M61" s="58">
        <f t="shared" si="55"/>
        <v>119.77061841497989</v>
      </c>
      <c r="N61" s="57"/>
      <c r="O61" s="57">
        <v>1003</v>
      </c>
      <c r="P61" s="57">
        <v>1303</v>
      </c>
      <c r="Q61" s="56">
        <f t="shared" si="41"/>
        <v>-1137</v>
      </c>
      <c r="R61" s="56">
        <f t="shared" si="53"/>
        <v>53.4016393442623</v>
      </c>
      <c r="S61" s="56">
        <f t="shared" si="42"/>
        <v>-1167</v>
      </c>
      <c r="T61" s="56">
        <f t="shared" si="48"/>
        <v>52.753036437246962</v>
      </c>
      <c r="U61" s="56">
        <f t="shared" si="43"/>
        <v>-759.27539999999999</v>
      </c>
      <c r="V61" s="56">
        <f t="shared" si="56"/>
        <v>63.182637973570351</v>
      </c>
      <c r="W61" s="56">
        <f>P61/O61*100</f>
        <v>129.91026919242273</v>
      </c>
      <c r="X61" s="56">
        <f t="shared" si="44"/>
        <v>1303</v>
      </c>
      <c r="Y61" s="57">
        <v>1003</v>
      </c>
      <c r="Z61" s="57">
        <v>1328</v>
      </c>
      <c r="AA61" s="57">
        <v>1350</v>
      </c>
      <c r="AB61" s="56">
        <f>Z61/Y61*100</f>
        <v>132.40279162512462</v>
      </c>
      <c r="AC61" s="57">
        <f t="shared" si="45"/>
        <v>25</v>
      </c>
      <c r="AD61" s="56">
        <f t="shared" si="51"/>
        <v>101.91864927091328</v>
      </c>
      <c r="AE61" s="57">
        <f t="shared" si="46"/>
        <v>22</v>
      </c>
      <c r="AF61" s="56">
        <f t="shared" si="50"/>
        <v>101.6566265060241</v>
      </c>
    </row>
    <row r="62" spans="1:32" s="55" customFormat="1" ht="21" hidden="1" customHeight="1" x14ac:dyDescent="0.25">
      <c r="A62" s="61" t="s">
        <v>436</v>
      </c>
      <c r="B62" s="60" t="s">
        <v>435</v>
      </c>
      <c r="C62" s="57">
        <v>2609.8624300000001</v>
      </c>
      <c r="D62" s="57">
        <v>1725.40391</v>
      </c>
      <c r="E62" s="57">
        <v>1336.1725200000001</v>
      </c>
      <c r="F62" s="57">
        <f t="shared" si="38"/>
        <v>-389.23138999999992</v>
      </c>
      <c r="G62" s="57">
        <f t="shared" si="54"/>
        <v>77.44114362184331</v>
      </c>
      <c r="H62" s="57">
        <v>500</v>
      </c>
      <c r="I62" s="57">
        <v>570</v>
      </c>
      <c r="J62" s="59">
        <f t="shared" si="39"/>
        <v>70</v>
      </c>
      <c r="K62" s="58">
        <f t="shared" si="52"/>
        <v>113.99999999999999</v>
      </c>
      <c r="L62" s="59">
        <f t="shared" si="40"/>
        <v>-766.17252000000008</v>
      </c>
      <c r="M62" s="58">
        <f t="shared" si="55"/>
        <v>42.659162007013883</v>
      </c>
      <c r="N62" s="57"/>
      <c r="O62" s="57">
        <v>500</v>
      </c>
      <c r="P62" s="57">
        <v>0</v>
      </c>
      <c r="Q62" s="56">
        <f t="shared" si="41"/>
        <v>-500</v>
      </c>
      <c r="R62" s="56">
        <f t="shared" si="53"/>
        <v>0</v>
      </c>
      <c r="S62" s="56">
        <f t="shared" si="42"/>
        <v>-570</v>
      </c>
      <c r="T62" s="56">
        <f t="shared" si="48"/>
        <v>0</v>
      </c>
      <c r="U62" s="56">
        <f t="shared" si="43"/>
        <v>-1336.1725200000001</v>
      </c>
      <c r="V62" s="56">
        <f t="shared" si="56"/>
        <v>0</v>
      </c>
      <c r="W62" s="56">
        <f>P62/O62*100</f>
        <v>0</v>
      </c>
      <c r="X62" s="56">
        <f t="shared" si="44"/>
        <v>0</v>
      </c>
      <c r="Y62" s="57">
        <v>500</v>
      </c>
      <c r="Z62" s="57">
        <v>0</v>
      </c>
      <c r="AA62" s="57">
        <v>0</v>
      </c>
      <c r="AB62" s="56">
        <f>Z62/Y62*100</f>
        <v>0</v>
      </c>
      <c r="AC62" s="57">
        <f t="shared" si="45"/>
        <v>0</v>
      </c>
      <c r="AD62" s="56" t="e">
        <f t="shared" si="51"/>
        <v>#DIV/0!</v>
      </c>
      <c r="AE62" s="57">
        <f t="shared" si="46"/>
        <v>0</v>
      </c>
      <c r="AF62" s="56" t="e">
        <f t="shared" si="50"/>
        <v>#DIV/0!</v>
      </c>
    </row>
    <row r="63" spans="1:32" s="55" customFormat="1" ht="21" hidden="1" customHeight="1" x14ac:dyDescent="0.25">
      <c r="A63" s="61" t="s">
        <v>434</v>
      </c>
      <c r="B63" s="60" t="s">
        <v>433</v>
      </c>
      <c r="C63" s="57">
        <v>453.67284999999998</v>
      </c>
      <c r="D63" s="57">
        <v>524.93347000000006</v>
      </c>
      <c r="E63" s="57">
        <v>50.58484</v>
      </c>
      <c r="F63" s="57">
        <f t="shared" si="38"/>
        <v>-474.34863000000007</v>
      </c>
      <c r="G63" s="57">
        <f t="shared" si="54"/>
        <v>9.6364287840133329</v>
      </c>
      <c r="H63" s="57">
        <v>0</v>
      </c>
      <c r="I63" s="57">
        <v>21.9</v>
      </c>
      <c r="J63" s="59">
        <f t="shared" si="39"/>
        <v>21.9</v>
      </c>
      <c r="K63" s="58"/>
      <c r="L63" s="59">
        <f t="shared" si="40"/>
        <v>-28.684840000000001</v>
      </c>
      <c r="M63" s="58">
        <f t="shared" si="55"/>
        <v>43.293603379984994</v>
      </c>
      <c r="N63" s="57"/>
      <c r="O63" s="57">
        <v>0</v>
      </c>
      <c r="P63" s="57">
        <v>0</v>
      </c>
      <c r="Q63" s="56">
        <f t="shared" si="41"/>
        <v>0</v>
      </c>
      <c r="R63" s="56"/>
      <c r="S63" s="56">
        <f t="shared" si="42"/>
        <v>-21.9</v>
      </c>
      <c r="T63" s="56">
        <f t="shared" si="48"/>
        <v>0</v>
      </c>
      <c r="U63" s="56">
        <f t="shared" si="43"/>
        <v>-50.58484</v>
      </c>
      <c r="V63" s="56">
        <f t="shared" si="56"/>
        <v>0</v>
      </c>
      <c r="W63" s="56"/>
      <c r="X63" s="56">
        <f t="shared" si="44"/>
        <v>0</v>
      </c>
      <c r="Y63" s="57">
        <v>0</v>
      </c>
      <c r="Z63" s="57">
        <v>0</v>
      </c>
      <c r="AA63" s="57">
        <v>0</v>
      </c>
      <c r="AB63" s="56"/>
      <c r="AC63" s="57">
        <f t="shared" si="45"/>
        <v>0</v>
      </c>
      <c r="AD63" s="56"/>
      <c r="AE63" s="57">
        <f t="shared" si="46"/>
        <v>0</v>
      </c>
      <c r="AF63" s="56"/>
    </row>
    <row r="64" spans="1:32" s="55" customFormat="1" ht="30" hidden="1" customHeight="1" x14ac:dyDescent="0.25">
      <c r="A64" s="61" t="s">
        <v>432</v>
      </c>
      <c r="B64" s="60" t="s">
        <v>431</v>
      </c>
      <c r="C64" s="57"/>
      <c r="D64" s="57"/>
      <c r="E64" s="57"/>
      <c r="F64" s="57"/>
      <c r="G64" s="57"/>
      <c r="H64" s="57">
        <v>0</v>
      </c>
      <c r="I64" s="57">
        <v>0</v>
      </c>
      <c r="J64" s="59">
        <f t="shared" si="39"/>
        <v>0</v>
      </c>
      <c r="K64" s="58"/>
      <c r="L64" s="59">
        <f t="shared" si="40"/>
        <v>0</v>
      </c>
      <c r="M64" s="58"/>
      <c r="N64" s="57"/>
      <c r="O64" s="57">
        <v>0</v>
      </c>
      <c r="P64" s="57">
        <v>0</v>
      </c>
      <c r="Q64" s="56">
        <f t="shared" si="41"/>
        <v>0</v>
      </c>
      <c r="R64" s="56"/>
      <c r="S64" s="56">
        <f t="shared" si="42"/>
        <v>0</v>
      </c>
      <c r="T64" s="56"/>
      <c r="U64" s="56">
        <f t="shared" si="43"/>
        <v>0</v>
      </c>
      <c r="V64" s="56"/>
      <c r="W64" s="56"/>
      <c r="X64" s="56">
        <f t="shared" si="44"/>
        <v>0</v>
      </c>
      <c r="Y64" s="57">
        <v>0</v>
      </c>
      <c r="Z64" s="57">
        <v>0</v>
      </c>
      <c r="AA64" s="57">
        <v>0</v>
      </c>
      <c r="AB64" s="56"/>
      <c r="AC64" s="57">
        <f t="shared" si="45"/>
        <v>0</v>
      </c>
      <c r="AD64" s="56"/>
      <c r="AE64" s="57"/>
      <c r="AF64" s="56"/>
    </row>
    <row r="65" spans="1:32" s="31" customFormat="1" ht="24.75" customHeight="1" x14ac:dyDescent="0.25">
      <c r="A65" s="41" t="s">
        <v>430</v>
      </c>
      <c r="B65" s="40" t="s">
        <v>429</v>
      </c>
      <c r="C65" s="33">
        <f>C66+C67+C71+C72</f>
        <v>117920.11699000001</v>
      </c>
      <c r="D65" s="33">
        <f>D66+D67+D71+D72</f>
        <v>149060.86715000001</v>
      </c>
      <c r="E65" s="33">
        <f>E66+E67+E71+E72</f>
        <v>130821.16456999999</v>
      </c>
      <c r="F65" s="33">
        <f t="shared" ref="F65:F74" si="57">E65-D65</f>
        <v>-18239.702580000012</v>
      </c>
      <c r="G65" s="33">
        <f>E65/D65*100</f>
        <v>87.763587500369638</v>
      </c>
      <c r="H65" s="33">
        <f>H66+H67+H71+H72</f>
        <v>187697.965</v>
      </c>
      <c r="I65" s="33">
        <f>I66+I67+I71+I72</f>
        <v>194320.49</v>
      </c>
      <c r="J65" s="37">
        <f t="shared" si="39"/>
        <v>6622.5249999999942</v>
      </c>
      <c r="K65" s="36">
        <f>I65/H65*100</f>
        <v>103.52828811969272</v>
      </c>
      <c r="L65" s="37">
        <f t="shared" si="40"/>
        <v>63499.325429999997</v>
      </c>
      <c r="M65" s="36">
        <f>I65/E65*100</f>
        <v>148.53903085079378</v>
      </c>
      <c r="N65" s="33">
        <v>9253</v>
      </c>
      <c r="O65" s="33">
        <f>O66+O67+O71+O72</f>
        <v>136997.965</v>
      </c>
      <c r="P65" s="33">
        <f>P66+P67+P71+P72</f>
        <v>143233.9</v>
      </c>
      <c r="Q65" s="32">
        <f t="shared" si="41"/>
        <v>-44464.065000000002</v>
      </c>
      <c r="R65" s="32">
        <f>P65/H65*100</f>
        <v>76.31084332747028</v>
      </c>
      <c r="S65" s="32">
        <f t="shared" si="42"/>
        <v>-51086.59</v>
      </c>
      <c r="T65" s="32">
        <f t="shared" ref="T65:T74" si="58">P65/I65*100</f>
        <v>73.71013730976081</v>
      </c>
      <c r="U65" s="32">
        <f t="shared" si="43"/>
        <v>12412.735430000001</v>
      </c>
      <c r="V65" s="32">
        <f>P65/E65*100</f>
        <v>109.48832359870804</v>
      </c>
      <c r="W65" s="32">
        <f>P65/O65*100</f>
        <v>104.55184498543464</v>
      </c>
      <c r="X65" s="32">
        <f t="shared" si="44"/>
        <v>133980.9</v>
      </c>
      <c r="Y65" s="33">
        <f>Y66+Y67+Y71+Y72</f>
        <v>136997.965</v>
      </c>
      <c r="Z65" s="33">
        <f>Z66+Z67+Z71+Z72</f>
        <v>138533.9</v>
      </c>
      <c r="AA65" s="33">
        <f>AA66+AA67+AA71+AA72</f>
        <v>138533.9</v>
      </c>
      <c r="AB65" s="32">
        <f>Z65/Y65*100</f>
        <v>101.12113709134292</v>
      </c>
      <c r="AC65" s="33">
        <f t="shared" si="45"/>
        <v>-4700</v>
      </c>
      <c r="AD65" s="32">
        <f>Z65/P65*100</f>
        <v>96.718653894085122</v>
      </c>
      <c r="AE65" s="33">
        <f t="shared" ref="AE65:AE74" si="59">AA65-Z65</f>
        <v>0</v>
      </c>
      <c r="AF65" s="32">
        <f>AA65/Z65*100</f>
        <v>100</v>
      </c>
    </row>
    <row r="66" spans="1:32" ht="30.75" customHeight="1" x14ac:dyDescent="0.25">
      <c r="A66" s="53" t="s">
        <v>428</v>
      </c>
      <c r="B66" s="62" t="s">
        <v>427</v>
      </c>
      <c r="C66" s="43">
        <v>52.271999999999998</v>
      </c>
      <c r="D66" s="43">
        <v>0</v>
      </c>
      <c r="E66" s="43">
        <v>0</v>
      </c>
      <c r="F66" s="43">
        <f t="shared" si="57"/>
        <v>0</v>
      </c>
      <c r="G66" s="43"/>
      <c r="H66" s="43">
        <v>0</v>
      </c>
      <c r="I66" s="43">
        <v>5.6820000000000004</v>
      </c>
      <c r="J66" s="51">
        <f t="shared" si="39"/>
        <v>5.6820000000000004</v>
      </c>
      <c r="K66" s="50"/>
      <c r="L66" s="51">
        <f t="shared" si="40"/>
        <v>5.6820000000000004</v>
      </c>
      <c r="M66" s="50"/>
      <c r="N66" s="43">
        <v>0</v>
      </c>
      <c r="O66" s="43">
        <v>0</v>
      </c>
      <c r="P66" s="43">
        <v>0</v>
      </c>
      <c r="Q66" s="42">
        <f t="shared" si="41"/>
        <v>0</v>
      </c>
      <c r="R66" s="42"/>
      <c r="S66" s="42">
        <f t="shared" si="42"/>
        <v>-5.6820000000000004</v>
      </c>
      <c r="T66" s="42">
        <f t="shared" si="58"/>
        <v>0</v>
      </c>
      <c r="U66" s="42">
        <f t="shared" si="43"/>
        <v>0</v>
      </c>
      <c r="V66" s="42"/>
      <c r="W66" s="42"/>
      <c r="X66" s="42">
        <f t="shared" si="44"/>
        <v>0</v>
      </c>
      <c r="Y66" s="43">
        <v>0</v>
      </c>
      <c r="Z66" s="43">
        <v>0</v>
      </c>
      <c r="AA66" s="43">
        <v>0</v>
      </c>
      <c r="AB66" s="42"/>
      <c r="AC66" s="43">
        <f t="shared" si="45"/>
        <v>0</v>
      </c>
      <c r="AD66" s="42"/>
      <c r="AE66" s="43">
        <f t="shared" si="59"/>
        <v>0</v>
      </c>
      <c r="AF66" s="42"/>
    </row>
    <row r="67" spans="1:32" ht="27.75" customHeight="1" x14ac:dyDescent="0.25">
      <c r="A67" s="53" t="s">
        <v>423</v>
      </c>
      <c r="B67" s="62" t="s">
        <v>426</v>
      </c>
      <c r="C67" s="43">
        <f>SUM(C68:C70)</f>
        <v>1387.12321</v>
      </c>
      <c r="D67" s="43">
        <f>SUM(D68:D70)</f>
        <v>5091.6768900000006</v>
      </c>
      <c r="E67" s="43">
        <f>SUM(E68:E70)</f>
        <v>4841.4865500000005</v>
      </c>
      <c r="F67" s="43">
        <f t="shared" si="57"/>
        <v>-250.19034000000011</v>
      </c>
      <c r="G67" s="43">
        <f>E67/D67*100</f>
        <v>95.086287967499047</v>
      </c>
      <c r="H67" s="43">
        <f>SUM(H68:H70)</f>
        <v>3513</v>
      </c>
      <c r="I67" s="43">
        <f>SUM(I68:I70)</f>
        <v>4387.9000000000005</v>
      </c>
      <c r="J67" s="51">
        <f t="shared" si="39"/>
        <v>874.90000000000055</v>
      </c>
      <c r="K67" s="50">
        <f>I67/H67*100</f>
        <v>124.90463990890979</v>
      </c>
      <c r="L67" s="51">
        <f t="shared" si="40"/>
        <v>-453.58654999999999</v>
      </c>
      <c r="M67" s="50">
        <f t="shared" ref="M67:M74" si="60">I67/E67*100</f>
        <v>90.631254567876468</v>
      </c>
      <c r="N67" s="43"/>
      <c r="O67" s="43">
        <f>SUM(O68:O70)</f>
        <v>3313</v>
      </c>
      <c r="P67" s="43">
        <f>SUM(P68:P70)</f>
        <v>4137.6000000000004</v>
      </c>
      <c r="Q67" s="42">
        <f t="shared" si="41"/>
        <v>624.60000000000036</v>
      </c>
      <c r="R67" s="42">
        <f>P67/H67*100</f>
        <v>117.77967549103332</v>
      </c>
      <c r="S67" s="42">
        <f t="shared" si="42"/>
        <v>-250.30000000000018</v>
      </c>
      <c r="T67" s="42">
        <f t="shared" si="58"/>
        <v>94.295676747419037</v>
      </c>
      <c r="U67" s="42">
        <f t="shared" si="43"/>
        <v>-703.88655000000017</v>
      </c>
      <c r="V67" s="42">
        <f t="shared" ref="V67:V74" si="61">P67/E67*100</f>
        <v>85.461354839455254</v>
      </c>
      <c r="W67" s="42">
        <f>P67/O67*100</f>
        <v>124.88982795049806</v>
      </c>
      <c r="X67" s="42">
        <f t="shared" si="44"/>
        <v>4137.6000000000004</v>
      </c>
      <c r="Y67" s="43">
        <f>SUM(Y68:Y70)</f>
        <v>3313</v>
      </c>
      <c r="Z67" s="43">
        <f>SUM(Z68:Z70)</f>
        <v>4137.6000000000004</v>
      </c>
      <c r="AA67" s="43">
        <f>SUM(AA68:AA70)</f>
        <v>4137.6000000000004</v>
      </c>
      <c r="AB67" s="42">
        <f>Z67/Y67*100</f>
        <v>124.88982795049806</v>
      </c>
      <c r="AC67" s="43">
        <f t="shared" si="45"/>
        <v>0</v>
      </c>
      <c r="AD67" s="42">
        <f>Z67/P67*100</f>
        <v>100</v>
      </c>
      <c r="AE67" s="43">
        <f t="shared" si="59"/>
        <v>0</v>
      </c>
      <c r="AF67" s="42">
        <f>AA67/Z67*100</f>
        <v>100</v>
      </c>
    </row>
    <row r="68" spans="1:32" s="55" customFormat="1" ht="23.25" hidden="1" customHeight="1" x14ac:dyDescent="0.25">
      <c r="A68" s="61" t="s">
        <v>423</v>
      </c>
      <c r="B68" s="60" t="s">
        <v>425</v>
      </c>
      <c r="C68" s="57">
        <v>929.22320999999999</v>
      </c>
      <c r="D68" s="57">
        <v>4598.4768899999999</v>
      </c>
      <c r="E68" s="57">
        <v>4297.5345500000003</v>
      </c>
      <c r="F68" s="57">
        <f t="shared" si="57"/>
        <v>-300.9423399999996</v>
      </c>
      <c r="G68" s="57">
        <f>E68/D68*100</f>
        <v>93.455608298164137</v>
      </c>
      <c r="H68" s="57">
        <v>3037.1</v>
      </c>
      <c r="I68" s="57">
        <v>3867</v>
      </c>
      <c r="J68" s="59">
        <f t="shared" si="39"/>
        <v>829.90000000000009</v>
      </c>
      <c r="K68" s="58">
        <f>I68/H68*100</f>
        <v>127.32540910737218</v>
      </c>
      <c r="L68" s="59">
        <f t="shared" si="40"/>
        <v>-430.53455000000031</v>
      </c>
      <c r="M68" s="58">
        <f t="shared" si="60"/>
        <v>89.981824578932105</v>
      </c>
      <c r="N68" s="57"/>
      <c r="O68" s="57">
        <v>2837.1</v>
      </c>
      <c r="P68" s="57">
        <v>4137.6000000000004</v>
      </c>
      <c r="Q68" s="56">
        <f t="shared" si="41"/>
        <v>1100.5000000000005</v>
      </c>
      <c r="R68" s="56">
        <f>P68/H68*100</f>
        <v>136.23522439168946</v>
      </c>
      <c r="S68" s="56">
        <f t="shared" si="42"/>
        <v>270.60000000000036</v>
      </c>
      <c r="T68" s="56">
        <f t="shared" si="58"/>
        <v>106.9976726144298</v>
      </c>
      <c r="U68" s="56">
        <f t="shared" si="43"/>
        <v>-159.93454999999994</v>
      </c>
      <c r="V68" s="56">
        <f t="shared" si="61"/>
        <v>96.278458075456314</v>
      </c>
      <c r="W68" s="56">
        <f>P68/O68*100</f>
        <v>145.83906101300624</v>
      </c>
      <c r="X68" s="56">
        <f t="shared" si="44"/>
        <v>4137.6000000000004</v>
      </c>
      <c r="Y68" s="57">
        <v>2837.1</v>
      </c>
      <c r="Z68" s="57">
        <v>4137.6000000000004</v>
      </c>
      <c r="AA68" s="57">
        <v>4137.6000000000004</v>
      </c>
      <c r="AB68" s="56">
        <f>Z68/Y68*100</f>
        <v>145.83906101300624</v>
      </c>
      <c r="AC68" s="57">
        <f t="shared" si="45"/>
        <v>0</v>
      </c>
      <c r="AD68" s="56">
        <f>Z68/P68*100</f>
        <v>100</v>
      </c>
      <c r="AE68" s="57">
        <f t="shared" si="59"/>
        <v>0</v>
      </c>
      <c r="AF68" s="56">
        <f>AA68/Z68*100</f>
        <v>100</v>
      </c>
    </row>
    <row r="69" spans="1:32" s="55" customFormat="1" ht="23.25" hidden="1" customHeight="1" x14ac:dyDescent="0.25">
      <c r="A69" s="61" t="s">
        <v>423</v>
      </c>
      <c r="B69" s="60" t="s">
        <v>424</v>
      </c>
      <c r="C69" s="57">
        <v>457.6</v>
      </c>
      <c r="D69" s="57">
        <v>483.1</v>
      </c>
      <c r="E69" s="57">
        <v>505.35199999999998</v>
      </c>
      <c r="F69" s="57">
        <f t="shared" si="57"/>
        <v>22.251999999999953</v>
      </c>
      <c r="G69" s="57">
        <f>E69/D69*100</f>
        <v>104.60608569654315</v>
      </c>
      <c r="H69" s="57">
        <v>475.9</v>
      </c>
      <c r="I69" s="57">
        <v>505.3</v>
      </c>
      <c r="J69" s="59">
        <f t="shared" si="39"/>
        <v>29.400000000000034</v>
      </c>
      <c r="K69" s="58">
        <f>I69/H69*100</f>
        <v>106.17776843874765</v>
      </c>
      <c r="L69" s="59">
        <f t="shared" si="40"/>
        <v>-5.1999999999964075E-2</v>
      </c>
      <c r="M69" s="58">
        <f t="shared" si="60"/>
        <v>99.989710142633257</v>
      </c>
      <c r="N69" s="57"/>
      <c r="O69" s="57">
        <v>475.9</v>
      </c>
      <c r="P69" s="57">
        <v>0</v>
      </c>
      <c r="Q69" s="56">
        <f t="shared" si="41"/>
        <v>-475.9</v>
      </c>
      <c r="R69" s="56">
        <f>P69/H69*100</f>
        <v>0</v>
      </c>
      <c r="S69" s="56">
        <f t="shared" si="42"/>
        <v>-505.3</v>
      </c>
      <c r="T69" s="56">
        <f t="shared" si="58"/>
        <v>0</v>
      </c>
      <c r="U69" s="56">
        <f t="shared" si="43"/>
        <v>-505.35199999999998</v>
      </c>
      <c r="V69" s="56">
        <f t="shared" si="61"/>
        <v>0</v>
      </c>
      <c r="W69" s="56">
        <f>P69/O69*100</f>
        <v>0</v>
      </c>
      <c r="X69" s="56">
        <f t="shared" si="44"/>
        <v>0</v>
      </c>
      <c r="Y69" s="57">
        <v>475.9</v>
      </c>
      <c r="Z69" s="57">
        <v>0</v>
      </c>
      <c r="AA69" s="57">
        <v>0</v>
      </c>
      <c r="AB69" s="56">
        <f>Z69/Y69*100</f>
        <v>0</v>
      </c>
      <c r="AC69" s="57">
        <f t="shared" si="45"/>
        <v>0</v>
      </c>
      <c r="AD69" s="56" t="e">
        <f>Z69/P69*100</f>
        <v>#DIV/0!</v>
      </c>
      <c r="AE69" s="57">
        <f t="shared" si="59"/>
        <v>0</v>
      </c>
      <c r="AF69" s="56" t="e">
        <f>AA69/Z69*100</f>
        <v>#DIV/0!</v>
      </c>
    </row>
    <row r="70" spans="1:32" s="55" customFormat="1" ht="30" hidden="1" customHeight="1" x14ac:dyDescent="0.25">
      <c r="A70" s="61" t="s">
        <v>423</v>
      </c>
      <c r="B70" s="60" t="s">
        <v>422</v>
      </c>
      <c r="C70" s="57">
        <v>0.3</v>
      </c>
      <c r="D70" s="57">
        <v>10.1</v>
      </c>
      <c r="E70" s="57">
        <v>38.6</v>
      </c>
      <c r="F70" s="57">
        <f t="shared" si="57"/>
        <v>28.5</v>
      </c>
      <c r="G70" s="57">
        <f>E70/D70*100</f>
        <v>382.1782178217822</v>
      </c>
      <c r="H70" s="57">
        <v>0</v>
      </c>
      <c r="I70" s="57">
        <v>15.6</v>
      </c>
      <c r="J70" s="59">
        <f t="shared" si="39"/>
        <v>15.6</v>
      </c>
      <c r="K70" s="58"/>
      <c r="L70" s="59">
        <f t="shared" si="40"/>
        <v>-23</v>
      </c>
      <c r="M70" s="58">
        <f t="shared" si="60"/>
        <v>40.414507772020727</v>
      </c>
      <c r="N70" s="57"/>
      <c r="O70" s="57">
        <v>0</v>
      </c>
      <c r="P70" s="57">
        <v>0</v>
      </c>
      <c r="Q70" s="56">
        <f t="shared" si="41"/>
        <v>0</v>
      </c>
      <c r="R70" s="56"/>
      <c r="S70" s="56">
        <f t="shared" si="42"/>
        <v>-15.6</v>
      </c>
      <c r="T70" s="56">
        <f t="shared" si="58"/>
        <v>0</v>
      </c>
      <c r="U70" s="56">
        <f t="shared" si="43"/>
        <v>-38.6</v>
      </c>
      <c r="V70" s="56">
        <f t="shared" si="61"/>
        <v>0</v>
      </c>
      <c r="W70" s="56"/>
      <c r="X70" s="56">
        <f t="shared" si="44"/>
        <v>0</v>
      </c>
      <c r="Y70" s="57">
        <v>0</v>
      </c>
      <c r="Z70" s="57">
        <v>0</v>
      </c>
      <c r="AA70" s="57">
        <v>0</v>
      </c>
      <c r="AB70" s="56"/>
      <c r="AC70" s="57">
        <f t="shared" si="45"/>
        <v>0</v>
      </c>
      <c r="AD70" s="56"/>
      <c r="AE70" s="57">
        <f t="shared" si="59"/>
        <v>0</v>
      </c>
      <c r="AF70" s="56"/>
    </row>
    <row r="71" spans="1:32" ht="32.25" customHeight="1" x14ac:dyDescent="0.25">
      <c r="A71" s="53" t="s">
        <v>421</v>
      </c>
      <c r="B71" s="62" t="s">
        <v>420</v>
      </c>
      <c r="C71" s="43"/>
      <c r="D71" s="43"/>
      <c r="E71" s="43">
        <v>4144.8345900000004</v>
      </c>
      <c r="F71" s="43">
        <f t="shared" si="57"/>
        <v>4144.8345900000004</v>
      </c>
      <c r="G71" s="43"/>
      <c r="H71" s="43">
        <v>5710.73</v>
      </c>
      <c r="I71" s="43">
        <v>5294.5</v>
      </c>
      <c r="J71" s="51">
        <f t="shared" si="39"/>
        <v>-416.22999999999956</v>
      </c>
      <c r="K71" s="50">
        <f>I71/H71*100</f>
        <v>92.711439693349192</v>
      </c>
      <c r="L71" s="51">
        <f t="shared" si="40"/>
        <v>1149.6654099999996</v>
      </c>
      <c r="M71" s="50">
        <f t="shared" si="60"/>
        <v>127.73730495237928</v>
      </c>
      <c r="N71" s="43"/>
      <c r="O71" s="43">
        <v>5710.73</v>
      </c>
      <c r="P71" s="43">
        <v>6420.4</v>
      </c>
      <c r="Q71" s="56">
        <f t="shared" si="41"/>
        <v>709.67000000000007</v>
      </c>
      <c r="R71" s="56">
        <f>P71/H71*100</f>
        <v>112.4269576744129</v>
      </c>
      <c r="S71" s="56">
        <f t="shared" si="42"/>
        <v>1125.8999999999996</v>
      </c>
      <c r="T71" s="56">
        <f t="shared" si="58"/>
        <v>121.2654641609217</v>
      </c>
      <c r="U71" s="56">
        <f t="shared" si="43"/>
        <v>2275.5654099999992</v>
      </c>
      <c r="V71" s="56">
        <f t="shared" si="61"/>
        <v>154.90123575715475</v>
      </c>
      <c r="W71" s="56">
        <f>P71/O71*100</f>
        <v>112.4269576744129</v>
      </c>
      <c r="X71" s="56">
        <f t="shared" si="44"/>
        <v>6420.4</v>
      </c>
      <c r="Y71" s="43">
        <v>5710.73</v>
      </c>
      <c r="Z71" s="43">
        <v>6420.4</v>
      </c>
      <c r="AA71" s="43">
        <v>6420.4</v>
      </c>
      <c r="AB71" s="42">
        <f>Z71/Y71*100</f>
        <v>112.4269576744129</v>
      </c>
      <c r="AC71" s="43">
        <f t="shared" si="45"/>
        <v>0</v>
      </c>
      <c r="AD71" s="42">
        <f>Z71/P71*100</f>
        <v>100</v>
      </c>
      <c r="AE71" s="43">
        <f t="shared" si="59"/>
        <v>0</v>
      </c>
      <c r="AF71" s="42">
        <f>AA71/Z71*100</f>
        <v>100</v>
      </c>
    </row>
    <row r="72" spans="1:32" ht="23.25" customHeight="1" x14ac:dyDescent="0.25">
      <c r="A72" s="53" t="s">
        <v>416</v>
      </c>
      <c r="B72" s="62" t="s">
        <v>419</v>
      </c>
      <c r="C72" s="43">
        <f>C73+C80+C83</f>
        <v>116480.72178000001</v>
      </c>
      <c r="D72" s="43">
        <f>D73+D80+D83</f>
        <v>143969.19026</v>
      </c>
      <c r="E72" s="43">
        <f>E73+E80+E83</f>
        <v>121834.84342999999</v>
      </c>
      <c r="F72" s="43">
        <f t="shared" si="57"/>
        <v>-22134.34683000001</v>
      </c>
      <c r="G72" s="43">
        <f>E72/D72*100</f>
        <v>84.625636367040286</v>
      </c>
      <c r="H72" s="43">
        <f>H73+H80+H83</f>
        <v>178474.23499999999</v>
      </c>
      <c r="I72" s="43">
        <f>I73+I80+I83</f>
        <v>184632.408</v>
      </c>
      <c r="J72" s="51">
        <f t="shared" si="39"/>
        <v>6158.1730000000098</v>
      </c>
      <c r="K72" s="50">
        <f>I72/H72*100</f>
        <v>103.45045490739881</v>
      </c>
      <c r="L72" s="51">
        <f t="shared" ref="L72:L103" si="62">I72-E72</f>
        <v>62797.564570000002</v>
      </c>
      <c r="M72" s="50">
        <f t="shared" si="60"/>
        <v>151.54318978222369</v>
      </c>
      <c r="N72" s="43">
        <f>N73+N80+N83</f>
        <v>0</v>
      </c>
      <c r="O72" s="43">
        <f>O73+O80+O83</f>
        <v>127974.235</v>
      </c>
      <c r="P72" s="43">
        <f>P73+P80+P83</f>
        <v>132675.9</v>
      </c>
      <c r="Q72" s="42">
        <f t="shared" si="41"/>
        <v>-45798.334999999992</v>
      </c>
      <c r="R72" s="42">
        <f>P72/H72*100</f>
        <v>74.338965509503367</v>
      </c>
      <c r="S72" s="42">
        <f t="shared" si="42"/>
        <v>-51956.508000000002</v>
      </c>
      <c r="T72" s="42">
        <f t="shared" si="58"/>
        <v>71.859486336764888</v>
      </c>
      <c r="U72" s="42">
        <f t="shared" si="43"/>
        <v>10841.056570000001</v>
      </c>
      <c r="V72" s="42">
        <f t="shared" si="61"/>
        <v>108.89815775585473</v>
      </c>
      <c r="W72" s="42">
        <f>P72/O72*100</f>
        <v>103.67391530021648</v>
      </c>
      <c r="X72" s="42">
        <f t="shared" si="44"/>
        <v>132675.9</v>
      </c>
      <c r="Y72" s="43">
        <f>Y73+Y80+Y83</f>
        <v>127974.235</v>
      </c>
      <c r="Z72" s="43">
        <f>Z73+Z80+Z83</f>
        <v>127975.9</v>
      </c>
      <c r="AA72" s="43">
        <f>AA73+AA80+AA83</f>
        <v>127975.9</v>
      </c>
      <c r="AB72" s="42">
        <f>Z72/Y72*100</f>
        <v>100.00130104313574</v>
      </c>
      <c r="AC72" s="43">
        <f t="shared" si="45"/>
        <v>-4700</v>
      </c>
      <c r="AD72" s="42"/>
      <c r="AE72" s="43">
        <f t="shared" si="59"/>
        <v>0</v>
      </c>
      <c r="AF72" s="42"/>
    </row>
    <row r="73" spans="1:32" ht="23.25" hidden="1" customHeight="1" x14ac:dyDescent="0.25">
      <c r="A73" s="53" t="s">
        <v>416</v>
      </c>
      <c r="B73" s="67" t="s">
        <v>419</v>
      </c>
      <c r="C73" s="43">
        <f>SUM(C74:C79)</f>
        <v>13093.22032</v>
      </c>
      <c r="D73" s="43">
        <f>SUM(D74:D79)</f>
        <v>40823.637730000002</v>
      </c>
      <c r="E73" s="43">
        <f>SUM(E74:E79)</f>
        <v>28391.674629999998</v>
      </c>
      <c r="F73" s="43">
        <f t="shared" si="57"/>
        <v>-12431.963100000004</v>
      </c>
      <c r="G73" s="43">
        <f>E73/D73*100</f>
        <v>69.547145253877886</v>
      </c>
      <c r="H73" s="43">
        <f>SUM(H74:H79)</f>
        <v>50500</v>
      </c>
      <c r="I73" s="43">
        <f>SUM(I74:I79)</f>
        <v>56784.399999999994</v>
      </c>
      <c r="J73" s="51">
        <f t="shared" si="39"/>
        <v>6284.3999999999942</v>
      </c>
      <c r="K73" s="50">
        <f>I73/H73*100</f>
        <v>112.44435643564354</v>
      </c>
      <c r="L73" s="51">
        <f t="shared" si="62"/>
        <v>28392.725369999996</v>
      </c>
      <c r="M73" s="50">
        <f t="shared" si="60"/>
        <v>200.00370087363177</v>
      </c>
      <c r="N73" s="43">
        <f>SUM(N74:N79)</f>
        <v>0</v>
      </c>
      <c r="O73" s="43">
        <f>SUM(O74:O79)</f>
        <v>0</v>
      </c>
      <c r="P73" s="43">
        <f>SUM(P74:P79)</f>
        <v>4700</v>
      </c>
      <c r="Q73" s="42">
        <f t="shared" si="41"/>
        <v>-45800</v>
      </c>
      <c r="R73" s="42">
        <f>P73/H73*100</f>
        <v>9.3069306930693063</v>
      </c>
      <c r="S73" s="42">
        <f t="shared" si="42"/>
        <v>-52084.399999999994</v>
      </c>
      <c r="T73" s="42">
        <f t="shared" si="58"/>
        <v>8.2769211262248099</v>
      </c>
      <c r="U73" s="42">
        <f t="shared" si="43"/>
        <v>-23691.674629999998</v>
      </c>
      <c r="V73" s="42">
        <f t="shared" si="61"/>
        <v>16.5541485708411</v>
      </c>
      <c r="W73" s="42"/>
      <c r="X73" s="42">
        <f t="shared" si="44"/>
        <v>4700</v>
      </c>
      <c r="Y73" s="43">
        <f>SUM(Y74:Y79)</f>
        <v>0</v>
      </c>
      <c r="Z73" s="43">
        <f>SUM(Z74:Z79)</f>
        <v>0</v>
      </c>
      <c r="AA73" s="43">
        <f>SUM(AA74:AA79)</f>
        <v>0</v>
      </c>
      <c r="AB73" s="42"/>
      <c r="AC73" s="43">
        <f t="shared" si="45"/>
        <v>-4700</v>
      </c>
      <c r="AD73" s="42"/>
      <c r="AE73" s="43">
        <f t="shared" si="59"/>
        <v>0</v>
      </c>
      <c r="AF73" s="42"/>
    </row>
    <row r="74" spans="1:32" s="55" customFormat="1" ht="23.25" hidden="1" customHeight="1" x14ac:dyDescent="0.25">
      <c r="A74" s="61" t="s">
        <v>416</v>
      </c>
      <c r="B74" s="66" t="s">
        <v>419</v>
      </c>
      <c r="C74" s="57">
        <v>6529.0609299999996</v>
      </c>
      <c r="D74" s="57">
        <v>7636.8595599999999</v>
      </c>
      <c r="E74" s="57">
        <v>596.28920000000005</v>
      </c>
      <c r="F74" s="57">
        <f t="shared" si="57"/>
        <v>-7040.5703599999997</v>
      </c>
      <c r="G74" s="57">
        <f>E74/D74*100</f>
        <v>7.80804197478263</v>
      </c>
      <c r="H74" s="57"/>
      <c r="I74" s="63">
        <v>665.6</v>
      </c>
      <c r="J74" s="59">
        <f t="shared" si="39"/>
        <v>665.6</v>
      </c>
      <c r="K74" s="58"/>
      <c r="L74" s="59">
        <f t="shared" si="62"/>
        <v>69.310799999999972</v>
      </c>
      <c r="M74" s="58">
        <f t="shared" si="60"/>
        <v>111.62368863967349</v>
      </c>
      <c r="N74" s="57"/>
      <c r="O74" s="57"/>
      <c r="P74" s="57"/>
      <c r="Q74" s="56">
        <f t="shared" si="41"/>
        <v>0</v>
      </c>
      <c r="R74" s="56"/>
      <c r="S74" s="56">
        <f t="shared" si="42"/>
        <v>-665.6</v>
      </c>
      <c r="T74" s="56">
        <f t="shared" si="58"/>
        <v>0</v>
      </c>
      <c r="U74" s="56">
        <f t="shared" si="43"/>
        <v>-596.28920000000005</v>
      </c>
      <c r="V74" s="56">
        <f t="shared" si="61"/>
        <v>0</v>
      </c>
      <c r="W74" s="56"/>
      <c r="X74" s="56">
        <f t="shared" si="44"/>
        <v>0</v>
      </c>
      <c r="Y74" s="57"/>
      <c r="Z74" s="57"/>
      <c r="AA74" s="57"/>
      <c r="AB74" s="56"/>
      <c r="AC74" s="57">
        <f t="shared" si="45"/>
        <v>0</v>
      </c>
      <c r="AD74" s="56"/>
      <c r="AE74" s="57">
        <f t="shared" si="59"/>
        <v>0</v>
      </c>
      <c r="AF74" s="56"/>
    </row>
    <row r="75" spans="1:32" s="55" customFormat="1" ht="23.25" hidden="1" customHeight="1" x14ac:dyDescent="0.25">
      <c r="A75" s="61" t="s">
        <v>416</v>
      </c>
      <c r="B75" s="66" t="s">
        <v>418</v>
      </c>
      <c r="C75" s="57"/>
      <c r="D75" s="57"/>
      <c r="E75" s="57"/>
      <c r="F75" s="57"/>
      <c r="G75" s="57"/>
      <c r="H75" s="57"/>
      <c r="I75" s="63">
        <v>170.1</v>
      </c>
      <c r="J75" s="59"/>
      <c r="K75" s="58"/>
      <c r="L75" s="59">
        <f t="shared" si="62"/>
        <v>170.1</v>
      </c>
      <c r="M75" s="58"/>
      <c r="N75" s="57"/>
      <c r="O75" s="57"/>
      <c r="P75" s="57"/>
      <c r="Q75" s="56"/>
      <c r="R75" s="56"/>
      <c r="S75" s="56"/>
      <c r="T75" s="56"/>
      <c r="U75" s="56"/>
      <c r="V75" s="56"/>
      <c r="W75" s="56"/>
      <c r="X75" s="56"/>
      <c r="Y75" s="57"/>
      <c r="Z75" s="57"/>
      <c r="AA75" s="57"/>
      <c r="AB75" s="56"/>
      <c r="AC75" s="57"/>
      <c r="AD75" s="56"/>
      <c r="AE75" s="57"/>
      <c r="AF75" s="56"/>
    </row>
    <row r="76" spans="1:32" s="55" customFormat="1" ht="23.25" hidden="1" customHeight="1" x14ac:dyDescent="0.25">
      <c r="A76" s="61" t="s">
        <v>416</v>
      </c>
      <c r="B76" s="66" t="s">
        <v>417</v>
      </c>
      <c r="C76" s="57"/>
      <c r="D76" s="57"/>
      <c r="E76" s="57"/>
      <c r="F76" s="57"/>
      <c r="G76" s="57"/>
      <c r="H76" s="57"/>
      <c r="I76" s="63">
        <v>17.600000000000001</v>
      </c>
      <c r="J76" s="59"/>
      <c r="K76" s="58"/>
      <c r="L76" s="59">
        <f t="shared" si="62"/>
        <v>17.600000000000001</v>
      </c>
      <c r="M76" s="58"/>
      <c r="N76" s="57"/>
      <c r="O76" s="57"/>
      <c r="P76" s="57"/>
      <c r="Q76" s="56"/>
      <c r="R76" s="56"/>
      <c r="S76" s="56"/>
      <c r="T76" s="56"/>
      <c r="U76" s="56"/>
      <c r="V76" s="56"/>
      <c r="W76" s="56"/>
      <c r="X76" s="56"/>
      <c r="Y76" s="57"/>
      <c r="Z76" s="57"/>
      <c r="AA76" s="57"/>
      <c r="AB76" s="56"/>
      <c r="AC76" s="57"/>
      <c r="AD76" s="56"/>
      <c r="AE76" s="57"/>
      <c r="AF76" s="56"/>
    </row>
    <row r="77" spans="1:32" s="55" customFormat="1" ht="23.25" hidden="1" customHeight="1" x14ac:dyDescent="0.25">
      <c r="A77" s="61" t="s">
        <v>416</v>
      </c>
      <c r="B77" s="66" t="s">
        <v>415</v>
      </c>
      <c r="C77" s="57"/>
      <c r="D77" s="57"/>
      <c r="E77" s="57"/>
      <c r="F77" s="57"/>
      <c r="G77" s="57"/>
      <c r="H77" s="57"/>
      <c r="I77" s="63">
        <v>153.4</v>
      </c>
      <c r="J77" s="59"/>
      <c r="K77" s="58"/>
      <c r="L77" s="59">
        <f t="shared" si="62"/>
        <v>153.4</v>
      </c>
      <c r="M77" s="58"/>
      <c r="N77" s="57"/>
      <c r="O77" s="57"/>
      <c r="P77" s="57"/>
      <c r="Q77" s="56"/>
      <c r="R77" s="56"/>
      <c r="S77" s="56"/>
      <c r="T77" s="56"/>
      <c r="U77" s="56"/>
      <c r="V77" s="56"/>
      <c r="W77" s="56"/>
      <c r="X77" s="56"/>
      <c r="Y77" s="57"/>
      <c r="Z77" s="57"/>
      <c r="AA77" s="57"/>
      <c r="AB77" s="56"/>
      <c r="AC77" s="57"/>
      <c r="AD77" s="56"/>
      <c r="AE77" s="57"/>
      <c r="AF77" s="56"/>
    </row>
    <row r="78" spans="1:32" s="55" customFormat="1" ht="20.25" hidden="1" customHeight="1" x14ac:dyDescent="0.25">
      <c r="A78" s="61" t="s">
        <v>414</v>
      </c>
      <c r="B78" s="66" t="s">
        <v>413</v>
      </c>
      <c r="C78" s="57">
        <v>2012.3231699999999</v>
      </c>
      <c r="D78" s="57">
        <v>12698.19044</v>
      </c>
      <c r="E78" s="57">
        <v>11567.493479999999</v>
      </c>
      <c r="F78" s="57">
        <f t="shared" ref="F78:F87" si="63">E78-D78</f>
        <v>-1130.6969600000011</v>
      </c>
      <c r="G78" s="57">
        <f t="shared" ref="G78:G87" si="64">E78/D78*100</f>
        <v>91.095605587720257</v>
      </c>
      <c r="H78" s="57">
        <v>15400</v>
      </c>
      <c r="I78" s="57">
        <v>16500</v>
      </c>
      <c r="J78" s="59">
        <f t="shared" ref="J78:J114" si="65">I78-H78</f>
        <v>1100</v>
      </c>
      <c r="K78" s="58">
        <f t="shared" ref="K78:K85" si="66">I78/H78*100</f>
        <v>107.14285714285714</v>
      </c>
      <c r="L78" s="59">
        <f t="shared" si="62"/>
        <v>4932.5065200000008</v>
      </c>
      <c r="M78" s="58">
        <f>I78/E78*100</f>
        <v>142.64110049880921</v>
      </c>
      <c r="N78" s="57"/>
      <c r="O78" s="57"/>
      <c r="P78" s="57"/>
      <c r="Q78" s="56">
        <f t="shared" ref="Q78:Q114" si="67">P78-H78</f>
        <v>-15400</v>
      </c>
      <c r="R78" s="56">
        <f t="shared" ref="R78:R85" si="68">P78/H78*100</f>
        <v>0</v>
      </c>
      <c r="S78" s="56">
        <f t="shared" ref="S78:S114" si="69">P78-I78</f>
        <v>-16500</v>
      </c>
      <c r="T78" s="56">
        <f t="shared" ref="T78:T86" si="70">P78/I78*100</f>
        <v>0</v>
      </c>
      <c r="U78" s="56">
        <f t="shared" ref="U78:U114" si="71">P78-E78</f>
        <v>-11567.493479999999</v>
      </c>
      <c r="V78" s="56">
        <f>P78/E78*100</f>
        <v>0</v>
      </c>
      <c r="W78" s="56"/>
      <c r="X78" s="56">
        <f t="shared" ref="X78:X99" si="72">P78-N78</f>
        <v>0</v>
      </c>
      <c r="Y78" s="57"/>
      <c r="Z78" s="57"/>
      <c r="AA78" s="57"/>
      <c r="AB78" s="56"/>
      <c r="AC78" s="57">
        <f t="shared" ref="AC78:AC99" si="73">Z78-P78</f>
        <v>0</v>
      </c>
      <c r="AD78" s="56"/>
      <c r="AE78" s="57">
        <f t="shared" ref="AE78:AE99" si="74">AA78-Z78</f>
        <v>0</v>
      </c>
      <c r="AF78" s="56"/>
    </row>
    <row r="79" spans="1:32" s="55" customFormat="1" ht="20.25" hidden="1" customHeight="1" x14ac:dyDescent="0.25">
      <c r="A79" s="61" t="s">
        <v>412</v>
      </c>
      <c r="B79" s="66" t="s">
        <v>411</v>
      </c>
      <c r="C79" s="57">
        <v>4551.8362200000001</v>
      </c>
      <c r="D79" s="57">
        <v>20488.587729999999</v>
      </c>
      <c r="E79" s="57">
        <v>16227.891949999999</v>
      </c>
      <c r="F79" s="57">
        <f t="shared" si="63"/>
        <v>-4260.69578</v>
      </c>
      <c r="G79" s="57">
        <f t="shared" si="64"/>
        <v>79.204541395689461</v>
      </c>
      <c r="H79" s="57">
        <v>35100</v>
      </c>
      <c r="I79" s="57">
        <v>39277.699999999997</v>
      </c>
      <c r="J79" s="59">
        <f t="shared" si="65"/>
        <v>4177.6999999999971</v>
      </c>
      <c r="K79" s="58">
        <f t="shared" si="66"/>
        <v>111.9022792022792</v>
      </c>
      <c r="L79" s="59">
        <f t="shared" si="62"/>
        <v>23049.80805</v>
      </c>
      <c r="M79" s="58">
        <f>I79/E79*100</f>
        <v>242.03821495126482</v>
      </c>
      <c r="N79" s="57"/>
      <c r="O79" s="57"/>
      <c r="P79" s="68">
        <v>4700</v>
      </c>
      <c r="Q79" s="56">
        <f t="shared" si="67"/>
        <v>-30400</v>
      </c>
      <c r="R79" s="56">
        <f t="shared" si="68"/>
        <v>13.390313390313391</v>
      </c>
      <c r="S79" s="56">
        <f t="shared" si="69"/>
        <v>-34577.699999999997</v>
      </c>
      <c r="T79" s="56">
        <f t="shared" si="70"/>
        <v>11.966077443434825</v>
      </c>
      <c r="U79" s="56">
        <f t="shared" si="71"/>
        <v>-11527.891949999999</v>
      </c>
      <c r="V79" s="56">
        <f>P79/E79*100</f>
        <v>28.962480243775595</v>
      </c>
      <c r="W79" s="56"/>
      <c r="X79" s="56">
        <f t="shared" si="72"/>
        <v>4700</v>
      </c>
      <c r="Y79" s="57"/>
      <c r="Z79" s="57"/>
      <c r="AA79" s="57"/>
      <c r="AB79" s="56"/>
      <c r="AC79" s="57">
        <f t="shared" si="73"/>
        <v>-4700</v>
      </c>
      <c r="AD79" s="56"/>
      <c r="AE79" s="57">
        <f t="shared" si="74"/>
        <v>0</v>
      </c>
      <c r="AF79" s="56"/>
    </row>
    <row r="80" spans="1:32" ht="27.75" hidden="1" customHeight="1" x14ac:dyDescent="0.25">
      <c r="A80" s="53" t="s">
        <v>408</v>
      </c>
      <c r="B80" s="67" t="s">
        <v>410</v>
      </c>
      <c r="C80" s="43">
        <f>C81+C82</f>
        <v>1193.4349999999999</v>
      </c>
      <c r="D80" s="43">
        <f>D81+D82</f>
        <v>1246.6310000000001</v>
      </c>
      <c r="E80" s="43">
        <f>E81+E82</f>
        <v>0</v>
      </c>
      <c r="F80" s="43">
        <f t="shared" si="63"/>
        <v>-1246.6310000000001</v>
      </c>
      <c r="G80" s="43">
        <f t="shared" si="64"/>
        <v>0</v>
      </c>
      <c r="H80" s="43">
        <f>H81+H82</f>
        <v>1401.2349999999999</v>
      </c>
      <c r="I80" s="43">
        <f>I81+I82</f>
        <v>1275.008</v>
      </c>
      <c r="J80" s="59">
        <f t="shared" si="65"/>
        <v>-126.22699999999986</v>
      </c>
      <c r="K80" s="58">
        <f t="shared" si="66"/>
        <v>90.991732293298426</v>
      </c>
      <c r="L80" s="59">
        <f t="shared" si="62"/>
        <v>1275.008</v>
      </c>
      <c r="M80" s="58"/>
      <c r="N80" s="43">
        <f>N81+N82</f>
        <v>0</v>
      </c>
      <c r="O80" s="43">
        <f>O81+O82</f>
        <v>1401.2349999999999</v>
      </c>
      <c r="P80" s="43">
        <f>P81+P82</f>
        <v>1402.4</v>
      </c>
      <c r="Q80" s="42">
        <f t="shared" si="67"/>
        <v>1.165000000000191</v>
      </c>
      <c r="R80" s="42">
        <f t="shared" si="68"/>
        <v>100.08314094352484</v>
      </c>
      <c r="S80" s="42">
        <f t="shared" si="69"/>
        <v>127.39200000000005</v>
      </c>
      <c r="T80" s="42">
        <f t="shared" si="70"/>
        <v>109.99146672020881</v>
      </c>
      <c r="U80" s="42">
        <f t="shared" si="71"/>
        <v>1402.4</v>
      </c>
      <c r="V80" s="42"/>
      <c r="W80" s="42">
        <f t="shared" ref="W80:W85" si="75">P80/O80*100</f>
        <v>100.08314094352484</v>
      </c>
      <c r="X80" s="42">
        <f t="shared" si="72"/>
        <v>1402.4</v>
      </c>
      <c r="Y80" s="43">
        <f>Y81+Y82</f>
        <v>1401.2349999999999</v>
      </c>
      <c r="Z80" s="43">
        <f>Z81+Z82</f>
        <v>1402.4</v>
      </c>
      <c r="AA80" s="43">
        <f>AA81+AA82</f>
        <v>1402.4</v>
      </c>
      <c r="AB80" s="42">
        <f t="shared" ref="AB80:AB85" si="76">Z80/Y80*100</f>
        <v>100.08314094352484</v>
      </c>
      <c r="AC80" s="43">
        <f t="shared" si="73"/>
        <v>0</v>
      </c>
      <c r="AD80" s="42">
        <f t="shared" ref="AD80:AD85" si="77">Z80/P80*100</f>
        <v>100</v>
      </c>
      <c r="AE80" s="43">
        <f t="shared" si="74"/>
        <v>0</v>
      </c>
      <c r="AF80" s="42">
        <f t="shared" ref="AF80:AF85" si="78">AA80/Z80*100</f>
        <v>100</v>
      </c>
    </row>
    <row r="81" spans="1:32" s="55" customFormat="1" ht="21" hidden="1" customHeight="1" x14ac:dyDescent="0.25">
      <c r="A81" s="61" t="s">
        <v>408</v>
      </c>
      <c r="B81" s="66" t="s">
        <v>409</v>
      </c>
      <c r="C81" s="57">
        <v>587.601</v>
      </c>
      <c r="D81" s="57">
        <v>633.88250000000005</v>
      </c>
      <c r="E81" s="57">
        <v>0</v>
      </c>
      <c r="F81" s="57">
        <f t="shared" si="63"/>
        <v>-633.88250000000005</v>
      </c>
      <c r="G81" s="57">
        <f t="shared" si="64"/>
        <v>0</v>
      </c>
      <c r="H81" s="57">
        <v>734.06</v>
      </c>
      <c r="I81" s="57">
        <v>683.54300000000001</v>
      </c>
      <c r="J81" s="59">
        <f t="shared" si="65"/>
        <v>-50.516999999999939</v>
      </c>
      <c r="K81" s="58">
        <f t="shared" si="66"/>
        <v>93.118137481949717</v>
      </c>
      <c r="L81" s="59">
        <f t="shared" si="62"/>
        <v>683.54300000000001</v>
      </c>
      <c r="M81" s="58"/>
      <c r="N81" s="57"/>
      <c r="O81" s="57">
        <v>734.06</v>
      </c>
      <c r="P81" s="57">
        <v>751.8</v>
      </c>
      <c r="Q81" s="56">
        <f t="shared" si="67"/>
        <v>17.740000000000009</v>
      </c>
      <c r="R81" s="56">
        <f t="shared" si="68"/>
        <v>102.41669618287335</v>
      </c>
      <c r="S81" s="56">
        <f t="shared" si="69"/>
        <v>68.256999999999948</v>
      </c>
      <c r="T81" s="56">
        <f t="shared" si="70"/>
        <v>109.98576534321907</v>
      </c>
      <c r="U81" s="56">
        <f t="shared" si="71"/>
        <v>751.8</v>
      </c>
      <c r="V81" s="56"/>
      <c r="W81" s="56">
        <f t="shared" si="75"/>
        <v>102.41669618287335</v>
      </c>
      <c r="X81" s="56">
        <f t="shared" si="72"/>
        <v>751.8</v>
      </c>
      <c r="Y81" s="57">
        <v>734.06</v>
      </c>
      <c r="Z81" s="57">
        <v>751.8</v>
      </c>
      <c r="AA81" s="57">
        <v>751.8</v>
      </c>
      <c r="AB81" s="56">
        <f t="shared" si="76"/>
        <v>102.41669618287335</v>
      </c>
      <c r="AC81" s="57">
        <f t="shared" si="73"/>
        <v>0</v>
      </c>
      <c r="AD81" s="56">
        <f t="shared" si="77"/>
        <v>100</v>
      </c>
      <c r="AE81" s="57">
        <f t="shared" si="74"/>
        <v>0</v>
      </c>
      <c r="AF81" s="56">
        <f t="shared" si="78"/>
        <v>100</v>
      </c>
    </row>
    <row r="82" spans="1:32" s="55" customFormat="1" ht="33" hidden="1" customHeight="1" x14ac:dyDescent="0.25">
      <c r="A82" s="61" t="s">
        <v>408</v>
      </c>
      <c r="B82" s="66" t="s">
        <v>407</v>
      </c>
      <c r="C82" s="57">
        <v>605.83399999999995</v>
      </c>
      <c r="D82" s="57">
        <v>612.74850000000004</v>
      </c>
      <c r="E82" s="57">
        <v>0</v>
      </c>
      <c r="F82" s="57">
        <f t="shared" si="63"/>
        <v>-612.74850000000004</v>
      </c>
      <c r="G82" s="57">
        <f t="shared" si="64"/>
        <v>0</v>
      </c>
      <c r="H82" s="57">
        <v>667.17499999999995</v>
      </c>
      <c r="I82" s="57">
        <v>591.46500000000003</v>
      </c>
      <c r="J82" s="59">
        <f t="shared" si="65"/>
        <v>-75.709999999999923</v>
      </c>
      <c r="K82" s="58">
        <f t="shared" si="66"/>
        <v>88.652152733540689</v>
      </c>
      <c r="L82" s="59">
        <f t="shared" si="62"/>
        <v>591.46500000000003</v>
      </c>
      <c r="M82" s="58"/>
      <c r="N82" s="57"/>
      <c r="O82" s="57">
        <v>667.17499999999995</v>
      </c>
      <c r="P82" s="57">
        <v>650.6</v>
      </c>
      <c r="Q82" s="56">
        <f t="shared" si="67"/>
        <v>-16.574999999999932</v>
      </c>
      <c r="R82" s="56">
        <f t="shared" si="68"/>
        <v>97.515644321205087</v>
      </c>
      <c r="S82" s="56">
        <f t="shared" si="69"/>
        <v>59.134999999999991</v>
      </c>
      <c r="T82" s="56">
        <f t="shared" si="70"/>
        <v>109.99805567531469</v>
      </c>
      <c r="U82" s="56">
        <f t="shared" si="71"/>
        <v>650.6</v>
      </c>
      <c r="V82" s="56"/>
      <c r="W82" s="56">
        <f t="shared" si="75"/>
        <v>97.515644321205087</v>
      </c>
      <c r="X82" s="56">
        <f t="shared" si="72"/>
        <v>650.6</v>
      </c>
      <c r="Y82" s="57">
        <v>667.17499999999995</v>
      </c>
      <c r="Z82" s="57">
        <v>650.6</v>
      </c>
      <c r="AA82" s="57">
        <v>650.6</v>
      </c>
      <c r="AB82" s="56">
        <f t="shared" si="76"/>
        <v>97.515644321205087</v>
      </c>
      <c r="AC82" s="57">
        <f t="shared" si="73"/>
        <v>0</v>
      </c>
      <c r="AD82" s="56">
        <f t="shared" si="77"/>
        <v>100</v>
      </c>
      <c r="AE82" s="57">
        <f t="shared" si="74"/>
        <v>0</v>
      </c>
      <c r="AF82" s="56">
        <f t="shared" si="78"/>
        <v>100</v>
      </c>
    </row>
    <row r="83" spans="1:32" ht="21.75" hidden="1" customHeight="1" x14ac:dyDescent="0.25">
      <c r="A83" s="53" t="s">
        <v>405</v>
      </c>
      <c r="B83" s="67" t="s">
        <v>406</v>
      </c>
      <c r="C83" s="43">
        <f>C84</f>
        <v>102194.06646</v>
      </c>
      <c r="D83" s="43">
        <f>D84</f>
        <v>101898.92153000001</v>
      </c>
      <c r="E83" s="43">
        <f>E84</f>
        <v>93443.168799999999</v>
      </c>
      <c r="F83" s="43">
        <f t="shared" si="63"/>
        <v>-8455.7527300000074</v>
      </c>
      <c r="G83" s="43">
        <f t="shared" si="64"/>
        <v>91.701823137048066</v>
      </c>
      <c r="H83" s="43">
        <f>H84</f>
        <v>126573</v>
      </c>
      <c r="I83" s="43">
        <f>I84</f>
        <v>126573</v>
      </c>
      <c r="J83" s="59">
        <f t="shared" si="65"/>
        <v>0</v>
      </c>
      <c r="K83" s="58">
        <f t="shared" si="66"/>
        <v>100</v>
      </c>
      <c r="L83" s="59">
        <f t="shared" si="62"/>
        <v>33129.831200000001</v>
      </c>
      <c r="M83" s="58">
        <f>I83/E83*100</f>
        <v>135.45452452592767</v>
      </c>
      <c r="N83" s="43">
        <f>N84</f>
        <v>0</v>
      </c>
      <c r="O83" s="43">
        <f>O84</f>
        <v>126573</v>
      </c>
      <c r="P83" s="43">
        <f>P84</f>
        <v>126573.5</v>
      </c>
      <c r="Q83" s="42">
        <f t="shared" si="67"/>
        <v>0.5</v>
      </c>
      <c r="R83" s="42">
        <f t="shared" si="68"/>
        <v>100.00039502895561</v>
      </c>
      <c r="S83" s="42">
        <f t="shared" si="69"/>
        <v>0.5</v>
      </c>
      <c r="T83" s="42">
        <f t="shared" si="70"/>
        <v>100.00039502895561</v>
      </c>
      <c r="U83" s="42">
        <f t="shared" si="71"/>
        <v>33130.331200000001</v>
      </c>
      <c r="V83" s="42">
        <f>P83/E83*100</f>
        <v>135.45505961052126</v>
      </c>
      <c r="W83" s="42">
        <f t="shared" si="75"/>
        <v>100.00039502895561</v>
      </c>
      <c r="X83" s="42">
        <f t="shared" si="72"/>
        <v>126573.5</v>
      </c>
      <c r="Y83" s="43">
        <f>Y84</f>
        <v>126573</v>
      </c>
      <c r="Z83" s="43">
        <f>Z84</f>
        <v>126573.5</v>
      </c>
      <c r="AA83" s="43">
        <v>126573.5</v>
      </c>
      <c r="AB83" s="42">
        <f t="shared" si="76"/>
        <v>100.00039502895561</v>
      </c>
      <c r="AC83" s="43">
        <f t="shared" si="73"/>
        <v>0</v>
      </c>
      <c r="AD83" s="42">
        <f t="shared" si="77"/>
        <v>100</v>
      </c>
      <c r="AE83" s="43">
        <f t="shared" si="74"/>
        <v>0</v>
      </c>
      <c r="AF83" s="42">
        <f t="shared" si="78"/>
        <v>100</v>
      </c>
    </row>
    <row r="84" spans="1:32" s="55" customFormat="1" ht="21" hidden="1" customHeight="1" x14ac:dyDescent="0.25">
      <c r="A84" s="61" t="s">
        <v>405</v>
      </c>
      <c r="B84" s="66" t="s">
        <v>404</v>
      </c>
      <c r="C84" s="57">
        <v>102194.06646</v>
      </c>
      <c r="D84" s="57">
        <v>101898.92153000001</v>
      </c>
      <c r="E84" s="57">
        <v>93443.168799999999</v>
      </c>
      <c r="F84" s="57">
        <f t="shared" si="63"/>
        <v>-8455.7527300000074</v>
      </c>
      <c r="G84" s="57">
        <f t="shared" si="64"/>
        <v>91.701823137048066</v>
      </c>
      <c r="H84" s="57">
        <v>126573</v>
      </c>
      <c r="I84" s="57">
        <v>126573</v>
      </c>
      <c r="J84" s="59">
        <f t="shared" si="65"/>
        <v>0</v>
      </c>
      <c r="K84" s="58">
        <f t="shared" si="66"/>
        <v>100</v>
      </c>
      <c r="L84" s="59">
        <f t="shared" si="62"/>
        <v>33129.831200000001</v>
      </c>
      <c r="M84" s="58">
        <f>I84/E84*100</f>
        <v>135.45452452592767</v>
      </c>
      <c r="N84" s="57"/>
      <c r="O84" s="57">
        <v>126573</v>
      </c>
      <c r="P84" s="57">
        <v>126573.5</v>
      </c>
      <c r="Q84" s="56">
        <f t="shared" si="67"/>
        <v>0.5</v>
      </c>
      <c r="R84" s="56">
        <f t="shared" si="68"/>
        <v>100.00039502895561</v>
      </c>
      <c r="S84" s="56">
        <f t="shared" si="69"/>
        <v>0.5</v>
      </c>
      <c r="T84" s="56">
        <f t="shared" si="70"/>
        <v>100.00039502895561</v>
      </c>
      <c r="U84" s="56">
        <f t="shared" si="71"/>
        <v>33130.331200000001</v>
      </c>
      <c r="V84" s="56">
        <f>P84/E84*100</f>
        <v>135.45505961052126</v>
      </c>
      <c r="W84" s="56">
        <f t="shared" si="75"/>
        <v>100.00039502895561</v>
      </c>
      <c r="X84" s="56">
        <f t="shared" si="72"/>
        <v>126573.5</v>
      </c>
      <c r="Y84" s="57">
        <v>126573</v>
      </c>
      <c r="Z84" s="57">
        <v>126573.5</v>
      </c>
      <c r="AA84" s="57">
        <v>126573.5</v>
      </c>
      <c r="AB84" s="56">
        <f t="shared" si="76"/>
        <v>100.00039502895561</v>
      </c>
      <c r="AC84" s="57">
        <f t="shared" si="73"/>
        <v>0</v>
      </c>
      <c r="AD84" s="56">
        <f t="shared" si="77"/>
        <v>100</v>
      </c>
      <c r="AE84" s="57">
        <f t="shared" si="74"/>
        <v>0</v>
      </c>
      <c r="AF84" s="56">
        <f t="shared" si="78"/>
        <v>100</v>
      </c>
    </row>
    <row r="85" spans="1:32" s="31" customFormat="1" ht="21" customHeight="1" x14ac:dyDescent="0.25">
      <c r="A85" s="41" t="s">
        <v>403</v>
      </c>
      <c r="B85" s="40" t="s">
        <v>402</v>
      </c>
      <c r="C85" s="33">
        <f>C86+C87+C89+C90+C91</f>
        <v>93858.58554</v>
      </c>
      <c r="D85" s="33">
        <f>D86+D87+D89+D90+D91</f>
        <v>110381.65635</v>
      </c>
      <c r="E85" s="33">
        <f>E86+E87+E89+E90+E91</f>
        <v>84019.174950000001</v>
      </c>
      <c r="F85" s="33">
        <f t="shared" si="63"/>
        <v>-26362.481400000004</v>
      </c>
      <c r="G85" s="33">
        <f t="shared" si="64"/>
        <v>76.116972446572646</v>
      </c>
      <c r="H85" s="33">
        <f>H86+H87+H88+H89+H90+H91</f>
        <v>90811.199999999997</v>
      </c>
      <c r="I85" s="33">
        <f>I86+I87+I88+I89+I90+I91</f>
        <v>138090.44699999999</v>
      </c>
      <c r="J85" s="37">
        <f t="shared" si="65"/>
        <v>47279.246999999988</v>
      </c>
      <c r="K85" s="36">
        <f t="shared" si="66"/>
        <v>152.06323338971404</v>
      </c>
      <c r="L85" s="37">
        <f t="shared" si="62"/>
        <v>54071.272049999985</v>
      </c>
      <c r="M85" s="36">
        <f>I85/E85*100</f>
        <v>164.35587124269898</v>
      </c>
      <c r="N85" s="33">
        <f>N86+N87+N88+N89+N90+N91</f>
        <v>55444</v>
      </c>
      <c r="O85" s="33">
        <f>O86+O87+O88+O89+O90+O91</f>
        <v>50452.5</v>
      </c>
      <c r="P85" s="33">
        <f>P86+P87+P88+P89+P90+P91</f>
        <v>71161.399999999994</v>
      </c>
      <c r="Q85" s="32">
        <f t="shared" si="67"/>
        <v>-19649.800000000003</v>
      </c>
      <c r="R85" s="32">
        <f t="shared" si="68"/>
        <v>78.361920115580446</v>
      </c>
      <c r="S85" s="32">
        <f t="shared" si="69"/>
        <v>-66929.046999999991</v>
      </c>
      <c r="T85" s="32">
        <f t="shared" si="70"/>
        <v>51.532456839682759</v>
      </c>
      <c r="U85" s="32">
        <f t="shared" si="71"/>
        <v>-12857.774950000006</v>
      </c>
      <c r="V85" s="32">
        <f>P85/E85*100</f>
        <v>84.696618411628421</v>
      </c>
      <c r="W85" s="32">
        <f t="shared" si="75"/>
        <v>141.04633070710074</v>
      </c>
      <c r="X85" s="32">
        <f t="shared" si="72"/>
        <v>15717.399999999994</v>
      </c>
      <c r="Y85" s="33">
        <f>Y86+Y87+Y88+Y89+Y90+Y91</f>
        <v>42124.4</v>
      </c>
      <c r="Z85" s="33">
        <f>Z86+Z87+Z88+Z89+Z90+Z91</f>
        <v>62734.5</v>
      </c>
      <c r="AA85" s="33">
        <f>AA86+AA87+AA88+AA89+AA90+AA91</f>
        <v>60614</v>
      </c>
      <c r="AB85" s="32">
        <f t="shared" si="76"/>
        <v>148.92675029199231</v>
      </c>
      <c r="AC85" s="33">
        <f t="shared" si="73"/>
        <v>-8426.8999999999942</v>
      </c>
      <c r="AD85" s="32">
        <f t="shared" si="77"/>
        <v>88.158046356592195</v>
      </c>
      <c r="AE85" s="33">
        <f t="shared" si="74"/>
        <v>-2120.5</v>
      </c>
      <c r="AF85" s="32">
        <f t="shared" si="78"/>
        <v>96.619882201978186</v>
      </c>
    </row>
    <row r="86" spans="1:32" ht="25.5" customHeight="1" x14ac:dyDescent="0.25">
      <c r="A86" s="53" t="s">
        <v>401</v>
      </c>
      <c r="B86" s="65" t="s">
        <v>400</v>
      </c>
      <c r="C86" s="43"/>
      <c r="D86" s="43">
        <v>588.09283000000005</v>
      </c>
      <c r="E86" s="43">
        <v>789.55875000000003</v>
      </c>
      <c r="F86" s="43">
        <f t="shared" si="63"/>
        <v>201.46591999999998</v>
      </c>
      <c r="G86" s="43">
        <f t="shared" si="64"/>
        <v>134.25750319044019</v>
      </c>
      <c r="H86" s="43">
        <v>0</v>
      </c>
      <c r="I86" s="43">
        <v>44.457000000000001</v>
      </c>
      <c r="J86" s="51">
        <f t="shared" si="65"/>
        <v>44.457000000000001</v>
      </c>
      <c r="K86" s="50"/>
      <c r="L86" s="51">
        <f t="shared" si="62"/>
        <v>-745.10175000000004</v>
      </c>
      <c r="M86" s="50">
        <f>I86/E86*100</f>
        <v>5.6306133014167727</v>
      </c>
      <c r="N86" s="43"/>
      <c r="O86" s="43"/>
      <c r="P86" s="43">
        <v>0</v>
      </c>
      <c r="Q86" s="42">
        <f t="shared" si="67"/>
        <v>0</v>
      </c>
      <c r="R86" s="42"/>
      <c r="S86" s="42">
        <f t="shared" si="69"/>
        <v>-44.457000000000001</v>
      </c>
      <c r="T86" s="42">
        <f t="shared" si="70"/>
        <v>0</v>
      </c>
      <c r="U86" s="42">
        <f t="shared" si="71"/>
        <v>-789.55875000000003</v>
      </c>
      <c r="V86" s="42">
        <f>P86/E86*100</f>
        <v>0</v>
      </c>
      <c r="W86" s="42"/>
      <c r="X86" s="42">
        <f t="shared" si="72"/>
        <v>0</v>
      </c>
      <c r="Y86" s="43"/>
      <c r="Z86" s="43">
        <v>0</v>
      </c>
      <c r="AA86" s="43">
        <v>0</v>
      </c>
      <c r="AB86" s="42"/>
      <c r="AC86" s="43">
        <f t="shared" si="73"/>
        <v>0</v>
      </c>
      <c r="AD86" s="42"/>
      <c r="AE86" s="43">
        <f t="shared" si="74"/>
        <v>0</v>
      </c>
      <c r="AF86" s="42"/>
    </row>
    <row r="87" spans="1:32" ht="56.25" hidden="1" customHeight="1" x14ac:dyDescent="0.25">
      <c r="A87" s="53" t="s">
        <v>399</v>
      </c>
      <c r="B87" s="65" t="s">
        <v>398</v>
      </c>
      <c r="C87" s="43">
        <v>94.5</v>
      </c>
      <c r="D87" s="43">
        <v>10.5</v>
      </c>
      <c r="E87" s="43">
        <v>0</v>
      </c>
      <c r="F87" s="43">
        <f t="shared" si="63"/>
        <v>-10.5</v>
      </c>
      <c r="G87" s="43">
        <f t="shared" si="64"/>
        <v>0</v>
      </c>
      <c r="H87" s="43">
        <v>0</v>
      </c>
      <c r="I87" s="43"/>
      <c r="J87" s="51">
        <f t="shared" si="65"/>
        <v>0</v>
      </c>
      <c r="K87" s="50"/>
      <c r="L87" s="51">
        <f t="shared" si="62"/>
        <v>0</v>
      </c>
      <c r="M87" s="50"/>
      <c r="N87" s="43"/>
      <c r="O87" s="43"/>
      <c r="P87" s="43">
        <v>0</v>
      </c>
      <c r="Q87" s="42">
        <f t="shared" si="67"/>
        <v>0</v>
      </c>
      <c r="R87" s="42"/>
      <c r="S87" s="42">
        <f t="shared" si="69"/>
        <v>0</v>
      </c>
      <c r="T87" s="42"/>
      <c r="U87" s="42">
        <f t="shared" si="71"/>
        <v>0</v>
      </c>
      <c r="V87" s="42"/>
      <c r="W87" s="42"/>
      <c r="X87" s="42">
        <f t="shared" si="72"/>
        <v>0</v>
      </c>
      <c r="Y87" s="43"/>
      <c r="Z87" s="43">
        <v>0</v>
      </c>
      <c r="AA87" s="43">
        <v>0</v>
      </c>
      <c r="AB87" s="42"/>
      <c r="AC87" s="43">
        <f t="shared" si="73"/>
        <v>0</v>
      </c>
      <c r="AD87" s="42"/>
      <c r="AE87" s="43">
        <f t="shared" si="74"/>
        <v>0</v>
      </c>
      <c r="AF87" s="42"/>
    </row>
    <row r="88" spans="1:32" ht="56.25" customHeight="1" x14ac:dyDescent="0.25">
      <c r="A88" s="53" t="s">
        <v>397</v>
      </c>
      <c r="B88" s="65" t="s">
        <v>396</v>
      </c>
      <c r="C88" s="43"/>
      <c r="D88" s="43"/>
      <c r="E88" s="43"/>
      <c r="F88" s="43"/>
      <c r="G88" s="43"/>
      <c r="H88" s="43">
        <v>0</v>
      </c>
      <c r="I88" s="43">
        <v>31.59</v>
      </c>
      <c r="J88" s="51">
        <f t="shared" si="65"/>
        <v>31.59</v>
      </c>
      <c r="K88" s="50"/>
      <c r="L88" s="51">
        <f t="shared" si="62"/>
        <v>31.59</v>
      </c>
      <c r="M88" s="50"/>
      <c r="N88" s="43"/>
      <c r="O88" s="43"/>
      <c r="P88" s="43">
        <v>0</v>
      </c>
      <c r="Q88" s="42">
        <f t="shared" si="67"/>
        <v>0</v>
      </c>
      <c r="R88" s="42"/>
      <c r="S88" s="42">
        <f t="shared" si="69"/>
        <v>-31.59</v>
      </c>
      <c r="T88" s="42">
        <f t="shared" ref="T88:T93" si="79">P88/I88*100</f>
        <v>0</v>
      </c>
      <c r="U88" s="42">
        <f t="shared" si="71"/>
        <v>0</v>
      </c>
      <c r="V88" s="42"/>
      <c r="W88" s="42"/>
      <c r="X88" s="42">
        <f t="shared" si="72"/>
        <v>0</v>
      </c>
      <c r="Y88" s="43"/>
      <c r="Z88" s="43">
        <v>0</v>
      </c>
      <c r="AA88" s="43">
        <v>0</v>
      </c>
      <c r="AB88" s="42"/>
      <c r="AC88" s="43">
        <f t="shared" si="73"/>
        <v>0</v>
      </c>
      <c r="AD88" s="42"/>
      <c r="AE88" s="43">
        <f t="shared" si="74"/>
        <v>0</v>
      </c>
      <c r="AF88" s="42"/>
    </row>
    <row r="89" spans="1:32" ht="55.5" customHeight="1" x14ac:dyDescent="0.25">
      <c r="A89" s="53" t="s">
        <v>395</v>
      </c>
      <c r="B89" s="65" t="s">
        <v>394</v>
      </c>
      <c r="C89" s="43">
        <v>51979.119960000004</v>
      </c>
      <c r="D89" s="43">
        <v>72120.704960000003</v>
      </c>
      <c r="E89" s="43">
        <v>42365.240890000001</v>
      </c>
      <c r="F89" s="43">
        <f t="shared" ref="F89:F104" si="80">E89-D89</f>
        <v>-29755.464070000002</v>
      </c>
      <c r="G89" s="43">
        <f>E89/D89*100</f>
        <v>58.742133640397519</v>
      </c>
      <c r="H89" s="43">
        <v>46511.199999999997</v>
      </c>
      <c r="I89" s="43">
        <v>74814.399999999994</v>
      </c>
      <c r="J89" s="51">
        <f t="shared" si="65"/>
        <v>28303.199999999997</v>
      </c>
      <c r="K89" s="50">
        <f>I89/H89*100</f>
        <v>160.85243984244656</v>
      </c>
      <c r="L89" s="51">
        <f t="shared" si="62"/>
        <v>32449.159109999993</v>
      </c>
      <c r="M89" s="50">
        <f>I89/E89*100</f>
        <v>176.59382651512169</v>
      </c>
      <c r="N89" s="43">
        <v>23944</v>
      </c>
      <c r="O89" s="43">
        <v>22452.5</v>
      </c>
      <c r="P89" s="43">
        <v>24161.4</v>
      </c>
      <c r="Q89" s="42">
        <f t="shared" si="67"/>
        <v>-22349.799999999996</v>
      </c>
      <c r="R89" s="42">
        <f>P89/H89*100</f>
        <v>51.947487916888846</v>
      </c>
      <c r="S89" s="42">
        <f t="shared" si="69"/>
        <v>-50652.999999999993</v>
      </c>
      <c r="T89" s="42">
        <f t="shared" si="79"/>
        <v>32.295119656108987</v>
      </c>
      <c r="U89" s="42">
        <f t="shared" si="71"/>
        <v>-18203.840889999999</v>
      </c>
      <c r="V89" s="42">
        <f>P89/E89*100</f>
        <v>57.031187578360068</v>
      </c>
      <c r="W89" s="42">
        <f>P89/O89*100</f>
        <v>107.61117915599601</v>
      </c>
      <c r="X89" s="42">
        <f t="shared" si="72"/>
        <v>217.40000000000146</v>
      </c>
      <c r="Y89" s="43">
        <v>14124.4</v>
      </c>
      <c r="Z89" s="43">
        <v>15734.5</v>
      </c>
      <c r="AA89" s="43">
        <v>13614</v>
      </c>
      <c r="AB89" s="42">
        <f>Z89/Y89*100</f>
        <v>111.3994222763445</v>
      </c>
      <c r="AC89" s="43">
        <f t="shared" si="73"/>
        <v>-8426.9000000000015</v>
      </c>
      <c r="AD89" s="42">
        <f>Z89/P89*100</f>
        <v>65.122468068903288</v>
      </c>
      <c r="AE89" s="43">
        <f t="shared" si="74"/>
        <v>-2120.5</v>
      </c>
      <c r="AF89" s="42">
        <f>AA89/Z89*100</f>
        <v>86.523245098350756</v>
      </c>
    </row>
    <row r="90" spans="1:32" ht="33.75" customHeight="1" x14ac:dyDescent="0.25">
      <c r="A90" s="53" t="s">
        <v>393</v>
      </c>
      <c r="B90" s="62" t="s">
        <v>392</v>
      </c>
      <c r="C90" s="43">
        <v>6051.66291</v>
      </c>
      <c r="D90" s="43">
        <v>6557.1451999999999</v>
      </c>
      <c r="E90" s="43">
        <v>8442.6080999999995</v>
      </c>
      <c r="F90" s="43">
        <f t="shared" si="80"/>
        <v>1885.4628999999995</v>
      </c>
      <c r="G90" s="43">
        <f>E90/D90*100</f>
        <v>128.75432589170055</v>
      </c>
      <c r="H90" s="43">
        <v>2000</v>
      </c>
      <c r="I90" s="43">
        <v>9700</v>
      </c>
      <c r="J90" s="51">
        <f t="shared" si="65"/>
        <v>7700</v>
      </c>
      <c r="K90" s="50">
        <f>I90/H90*100</f>
        <v>484.99999999999994</v>
      </c>
      <c r="L90" s="51">
        <f t="shared" si="62"/>
        <v>1257.3919000000005</v>
      </c>
      <c r="M90" s="50">
        <f>I90/E90*100</f>
        <v>114.89340598434271</v>
      </c>
      <c r="N90" s="43">
        <v>1500</v>
      </c>
      <c r="O90" s="43">
        <v>2000</v>
      </c>
      <c r="P90" s="64">
        <v>2000</v>
      </c>
      <c r="Q90" s="42">
        <f t="shared" si="67"/>
        <v>0</v>
      </c>
      <c r="R90" s="42">
        <f>P90/H90*100</f>
        <v>100</v>
      </c>
      <c r="S90" s="42">
        <f t="shared" si="69"/>
        <v>-7700</v>
      </c>
      <c r="T90" s="42">
        <f t="shared" si="79"/>
        <v>20.618556701030926</v>
      </c>
      <c r="U90" s="42">
        <f t="shared" si="71"/>
        <v>-6442.6080999999995</v>
      </c>
      <c r="V90" s="42">
        <f>P90/E90*100</f>
        <v>23.68936205862736</v>
      </c>
      <c r="W90" s="42">
        <f>P90/O90*100</f>
        <v>100</v>
      </c>
      <c r="X90" s="42">
        <f t="shared" si="72"/>
        <v>500</v>
      </c>
      <c r="Y90" s="43">
        <v>2000</v>
      </c>
      <c r="Z90" s="64">
        <v>2000</v>
      </c>
      <c r="AA90" s="64">
        <v>2000</v>
      </c>
      <c r="AB90" s="42">
        <f>Z90/Y90*100</f>
        <v>100</v>
      </c>
      <c r="AC90" s="43">
        <f t="shared" si="73"/>
        <v>0</v>
      </c>
      <c r="AD90" s="42">
        <f>Z90/P90*100</f>
        <v>100</v>
      </c>
      <c r="AE90" s="43">
        <f t="shared" si="74"/>
        <v>0</v>
      </c>
      <c r="AF90" s="42">
        <f>AA90/Z90*100</f>
        <v>100</v>
      </c>
    </row>
    <row r="91" spans="1:32" ht="54" customHeight="1" x14ac:dyDescent="0.25">
      <c r="A91" s="53" t="s">
        <v>391</v>
      </c>
      <c r="B91" s="62" t="s">
        <v>390</v>
      </c>
      <c r="C91" s="43">
        <v>35733.302669999997</v>
      </c>
      <c r="D91" s="43">
        <v>31105.213360000002</v>
      </c>
      <c r="E91" s="43">
        <v>32421.767210000002</v>
      </c>
      <c r="F91" s="43">
        <f t="shared" si="80"/>
        <v>1316.5538500000002</v>
      </c>
      <c r="G91" s="43">
        <f>E91/D91*100</f>
        <v>104.23258260524595</v>
      </c>
      <c r="H91" s="43">
        <v>42300</v>
      </c>
      <c r="I91" s="43">
        <v>53500</v>
      </c>
      <c r="J91" s="51">
        <f t="shared" si="65"/>
        <v>11200</v>
      </c>
      <c r="K91" s="50">
        <f>I91/H91*100</f>
        <v>126.47754137115838</v>
      </c>
      <c r="L91" s="51">
        <f t="shared" si="62"/>
        <v>21078.232789999998</v>
      </c>
      <c r="M91" s="50">
        <f>I91/E91*100</f>
        <v>165.01259679484323</v>
      </c>
      <c r="N91" s="43">
        <v>30000</v>
      </c>
      <c r="O91" s="43">
        <v>26000</v>
      </c>
      <c r="P91" s="64">
        <v>45000</v>
      </c>
      <c r="Q91" s="42">
        <f t="shared" si="67"/>
        <v>2700</v>
      </c>
      <c r="R91" s="42">
        <f>P91/H91*100</f>
        <v>106.38297872340425</v>
      </c>
      <c r="S91" s="42">
        <f t="shared" si="69"/>
        <v>-8500</v>
      </c>
      <c r="T91" s="42">
        <f t="shared" si="79"/>
        <v>84.112149532710276</v>
      </c>
      <c r="U91" s="42">
        <f t="shared" si="71"/>
        <v>12578.232789999998</v>
      </c>
      <c r="V91" s="42">
        <f>P91/E91*100</f>
        <v>138.79564216388684</v>
      </c>
      <c r="W91" s="42">
        <f>P91/O91*100</f>
        <v>173.07692307692309</v>
      </c>
      <c r="X91" s="42">
        <f t="shared" si="72"/>
        <v>15000</v>
      </c>
      <c r="Y91" s="43">
        <v>26000</v>
      </c>
      <c r="Z91" s="64">
        <v>45000</v>
      </c>
      <c r="AA91" s="64">
        <v>45000</v>
      </c>
      <c r="AB91" s="42">
        <f>Z91/Y91*100</f>
        <v>173.07692307692309</v>
      </c>
      <c r="AC91" s="43">
        <f t="shared" si="73"/>
        <v>0</v>
      </c>
      <c r="AD91" s="42">
        <f>Z91/P91*100</f>
        <v>100</v>
      </c>
      <c r="AE91" s="43">
        <f t="shared" si="74"/>
        <v>0</v>
      </c>
      <c r="AF91" s="42">
        <f>AA91/Z91*100</f>
        <v>100</v>
      </c>
    </row>
    <row r="92" spans="1:32" s="31" customFormat="1" ht="21" customHeight="1" x14ac:dyDescent="0.25">
      <c r="A92" s="41" t="s">
        <v>389</v>
      </c>
      <c r="B92" s="40" t="s">
        <v>388</v>
      </c>
      <c r="C92" s="33">
        <v>16995.658973000001</v>
      </c>
      <c r="D92" s="33">
        <v>16273.799779999999</v>
      </c>
      <c r="E92" s="33">
        <v>7458.4626799999996</v>
      </c>
      <c r="F92" s="33">
        <f t="shared" si="80"/>
        <v>-8815.3371000000006</v>
      </c>
      <c r="G92" s="33">
        <f>E92/D92*100</f>
        <v>45.831107552190865</v>
      </c>
      <c r="H92" s="33">
        <v>3020</v>
      </c>
      <c r="I92" s="33">
        <v>10800</v>
      </c>
      <c r="J92" s="37">
        <f t="shared" si="65"/>
        <v>7780</v>
      </c>
      <c r="K92" s="36">
        <f>I92/H92*100</f>
        <v>357.61589403973511</v>
      </c>
      <c r="L92" s="37">
        <f t="shared" si="62"/>
        <v>3341.5373200000004</v>
      </c>
      <c r="M92" s="36">
        <f>I92/E92*100</f>
        <v>144.80195803567392</v>
      </c>
      <c r="N92" s="33">
        <v>5061</v>
      </c>
      <c r="O92" s="33">
        <v>3020</v>
      </c>
      <c r="P92" s="33">
        <v>5100</v>
      </c>
      <c r="Q92" s="32">
        <f t="shared" si="67"/>
        <v>2080</v>
      </c>
      <c r="R92" s="32">
        <f>P92/H92*100</f>
        <v>168.87417218543047</v>
      </c>
      <c r="S92" s="32">
        <f t="shared" si="69"/>
        <v>-5700</v>
      </c>
      <c r="T92" s="32">
        <f t="shared" si="79"/>
        <v>47.222222222222221</v>
      </c>
      <c r="U92" s="32">
        <f t="shared" si="71"/>
        <v>-2358.4626799999996</v>
      </c>
      <c r="V92" s="32">
        <f>P92/E92*100</f>
        <v>68.378702405734899</v>
      </c>
      <c r="W92" s="32"/>
      <c r="X92" s="32">
        <f t="shared" si="72"/>
        <v>39</v>
      </c>
      <c r="Y92" s="33">
        <v>3020</v>
      </c>
      <c r="Z92" s="33">
        <v>5100</v>
      </c>
      <c r="AA92" s="33">
        <v>5100</v>
      </c>
      <c r="AB92" s="32"/>
      <c r="AC92" s="33">
        <f t="shared" si="73"/>
        <v>0</v>
      </c>
      <c r="AD92" s="32">
        <f>Z92/P92*100</f>
        <v>100</v>
      </c>
      <c r="AE92" s="33">
        <f t="shared" si="74"/>
        <v>0</v>
      </c>
      <c r="AF92" s="32">
        <f>AA92/Z92*100</f>
        <v>100</v>
      </c>
    </row>
    <row r="93" spans="1:32" s="31" customFormat="1" ht="21" customHeight="1" x14ac:dyDescent="0.25">
      <c r="A93" s="41" t="s">
        <v>387</v>
      </c>
      <c r="B93" s="40" t="s">
        <v>386</v>
      </c>
      <c r="C93" s="33">
        <f>C94+C95+C100</f>
        <v>5378.8584600000004</v>
      </c>
      <c r="D93" s="33">
        <f>D94+D95+D100</f>
        <v>8226.6400300000005</v>
      </c>
      <c r="E93" s="33">
        <f>E94+E95+E100</f>
        <v>4979.5097299999998</v>
      </c>
      <c r="F93" s="33">
        <f t="shared" si="80"/>
        <v>-3247.1303000000007</v>
      </c>
      <c r="G93" s="33">
        <f>E93/D93*100</f>
        <v>60.52908249104464</v>
      </c>
      <c r="H93" s="33">
        <f>H94+H95+H100</f>
        <v>0</v>
      </c>
      <c r="I93" s="33">
        <f>I94+I95+I100</f>
        <v>913.60800999999992</v>
      </c>
      <c r="J93" s="37">
        <f t="shared" si="65"/>
        <v>913.60800999999992</v>
      </c>
      <c r="K93" s="36"/>
      <c r="L93" s="37">
        <f t="shared" si="62"/>
        <v>-4065.9017199999998</v>
      </c>
      <c r="M93" s="36">
        <f>I93/E93*100</f>
        <v>18.347348625423813</v>
      </c>
      <c r="N93" s="33">
        <f>N94+N95+N100</f>
        <v>0</v>
      </c>
      <c r="O93" s="33">
        <f>O94+O95+O100</f>
        <v>0</v>
      </c>
      <c r="P93" s="33">
        <f>P94+P95+P100</f>
        <v>0</v>
      </c>
      <c r="Q93" s="32">
        <f t="shared" si="67"/>
        <v>0</v>
      </c>
      <c r="R93" s="32"/>
      <c r="S93" s="32">
        <f t="shared" si="69"/>
        <v>-913.60800999999992</v>
      </c>
      <c r="T93" s="32">
        <f t="shared" si="79"/>
        <v>0</v>
      </c>
      <c r="U93" s="32">
        <f t="shared" si="71"/>
        <v>-4979.5097299999998</v>
      </c>
      <c r="V93" s="32">
        <f>P93/E93*100</f>
        <v>0</v>
      </c>
      <c r="W93" s="32"/>
      <c r="X93" s="32">
        <f t="shared" si="72"/>
        <v>0</v>
      </c>
      <c r="Y93" s="33">
        <f>Y94+Y95+Y100</f>
        <v>0</v>
      </c>
      <c r="Z93" s="33">
        <f>Z94+Z95+Z100</f>
        <v>0</v>
      </c>
      <c r="AA93" s="33">
        <f>AA94+AA95+AA100</f>
        <v>0</v>
      </c>
      <c r="AB93" s="32"/>
      <c r="AC93" s="33">
        <f t="shared" si="73"/>
        <v>0</v>
      </c>
      <c r="AD93" s="32"/>
      <c r="AE93" s="33">
        <f t="shared" si="74"/>
        <v>0</v>
      </c>
      <c r="AF93" s="32"/>
    </row>
    <row r="94" spans="1:32" ht="21.75" hidden="1" customHeight="1" x14ac:dyDescent="0.25">
      <c r="A94" s="53" t="s">
        <v>385</v>
      </c>
      <c r="B94" s="62" t="s">
        <v>384</v>
      </c>
      <c r="C94" s="43">
        <v>0</v>
      </c>
      <c r="D94" s="43">
        <v>0</v>
      </c>
      <c r="E94" s="43">
        <v>0</v>
      </c>
      <c r="F94" s="43">
        <f t="shared" si="80"/>
        <v>0</v>
      </c>
      <c r="G94" s="43"/>
      <c r="H94" s="43">
        <v>0</v>
      </c>
      <c r="I94" s="43">
        <v>0</v>
      </c>
      <c r="J94" s="51">
        <f t="shared" si="65"/>
        <v>0</v>
      </c>
      <c r="K94" s="50"/>
      <c r="L94" s="51">
        <f t="shared" si="62"/>
        <v>0</v>
      </c>
      <c r="M94" s="50"/>
      <c r="N94" s="43"/>
      <c r="O94" s="43"/>
      <c r="P94" s="43"/>
      <c r="Q94" s="42">
        <f t="shared" si="67"/>
        <v>0</v>
      </c>
      <c r="R94" s="42"/>
      <c r="S94" s="42">
        <f t="shared" si="69"/>
        <v>0</v>
      </c>
      <c r="T94" s="42"/>
      <c r="U94" s="42">
        <f t="shared" si="71"/>
        <v>0</v>
      </c>
      <c r="V94" s="42"/>
      <c r="W94" s="42"/>
      <c r="X94" s="42">
        <f t="shared" si="72"/>
        <v>0</v>
      </c>
      <c r="Y94" s="43">
        <v>0</v>
      </c>
      <c r="Z94" s="43"/>
      <c r="AA94" s="43"/>
      <c r="AB94" s="42"/>
      <c r="AC94" s="43">
        <f t="shared" si="73"/>
        <v>0</v>
      </c>
      <c r="AD94" s="42"/>
      <c r="AE94" s="43">
        <f t="shared" si="74"/>
        <v>0</v>
      </c>
      <c r="AF94" s="42"/>
    </row>
    <row r="95" spans="1:32" ht="21.75" customHeight="1" x14ac:dyDescent="0.25">
      <c r="A95" s="53" t="s">
        <v>382</v>
      </c>
      <c r="B95" s="62" t="s">
        <v>383</v>
      </c>
      <c r="C95" s="43">
        <f>SUM(C96:C99)</f>
        <v>5378.8584600000004</v>
      </c>
      <c r="D95" s="43">
        <f>SUM(D96:D99)</f>
        <v>8226.6400300000005</v>
      </c>
      <c r="E95" s="43">
        <f>SUM(E96:E99)</f>
        <v>4979.5097299999998</v>
      </c>
      <c r="F95" s="43">
        <f t="shared" si="80"/>
        <v>-3247.1303000000007</v>
      </c>
      <c r="G95" s="43">
        <f>E95/D95*100</f>
        <v>60.52908249104464</v>
      </c>
      <c r="H95" s="43">
        <f>SUM(H96:H99)</f>
        <v>0</v>
      </c>
      <c r="I95" s="43">
        <f>SUM(I96:I99)</f>
        <v>913.60800999999992</v>
      </c>
      <c r="J95" s="51">
        <f t="shared" si="65"/>
        <v>913.60800999999992</v>
      </c>
      <c r="K95" s="50"/>
      <c r="L95" s="51">
        <f t="shared" si="62"/>
        <v>-4065.9017199999998</v>
      </c>
      <c r="M95" s="50">
        <f>I95/E95*100</f>
        <v>18.347348625423813</v>
      </c>
      <c r="N95" s="43">
        <f>SUM(N96:N99)</f>
        <v>0</v>
      </c>
      <c r="O95" s="43">
        <f>SUM(O96:O99)</f>
        <v>0</v>
      </c>
      <c r="P95" s="43">
        <f>SUM(P96:P99)</f>
        <v>0</v>
      </c>
      <c r="Q95" s="42">
        <f t="shared" si="67"/>
        <v>0</v>
      </c>
      <c r="R95" s="42"/>
      <c r="S95" s="42">
        <f t="shared" si="69"/>
        <v>-913.60800999999992</v>
      </c>
      <c r="T95" s="42">
        <f>P95/I95*100</f>
        <v>0</v>
      </c>
      <c r="U95" s="42">
        <f t="shared" si="71"/>
        <v>-4979.5097299999998</v>
      </c>
      <c r="V95" s="42">
        <f t="shared" ref="V95:V114" si="81">P95/E95*100</f>
        <v>0</v>
      </c>
      <c r="W95" s="42"/>
      <c r="X95" s="42">
        <f t="shared" si="72"/>
        <v>0</v>
      </c>
      <c r="Y95" s="43">
        <f>SUM(Y96:Y99)</f>
        <v>0</v>
      </c>
      <c r="Z95" s="43">
        <f>SUM(Z96:Z99)</f>
        <v>0</v>
      </c>
      <c r="AA95" s="43">
        <f>SUM(AA96:AA99)</f>
        <v>0</v>
      </c>
      <c r="AB95" s="42"/>
      <c r="AC95" s="43">
        <f t="shared" si="73"/>
        <v>0</v>
      </c>
      <c r="AD95" s="42"/>
      <c r="AE95" s="43">
        <f t="shared" si="74"/>
        <v>0</v>
      </c>
      <c r="AF95" s="42"/>
    </row>
    <row r="96" spans="1:32" s="55" customFormat="1" ht="21" hidden="1" customHeight="1" x14ac:dyDescent="0.25">
      <c r="A96" s="61" t="s">
        <v>382</v>
      </c>
      <c r="B96" s="60" t="s">
        <v>379</v>
      </c>
      <c r="C96" s="57">
        <v>47.674599999999998</v>
      </c>
      <c r="D96" s="57">
        <v>530.91132000000005</v>
      </c>
      <c r="E96" s="57">
        <v>333.72827999999998</v>
      </c>
      <c r="F96" s="57">
        <f t="shared" si="80"/>
        <v>-197.18304000000006</v>
      </c>
      <c r="G96" s="57">
        <f>E96/D96*100</f>
        <v>62.859514843269856</v>
      </c>
      <c r="H96" s="57">
        <v>0</v>
      </c>
      <c r="I96" s="57"/>
      <c r="J96" s="59">
        <f t="shared" si="65"/>
        <v>0</v>
      </c>
      <c r="K96" s="58"/>
      <c r="L96" s="59">
        <f t="shared" si="62"/>
        <v>-333.72827999999998</v>
      </c>
      <c r="M96" s="58">
        <f>I96/E96*100</f>
        <v>0</v>
      </c>
      <c r="N96" s="57"/>
      <c r="O96" s="57"/>
      <c r="P96" s="57"/>
      <c r="Q96" s="56">
        <f t="shared" si="67"/>
        <v>0</v>
      </c>
      <c r="R96" s="56"/>
      <c r="S96" s="56">
        <f t="shared" si="69"/>
        <v>0</v>
      </c>
      <c r="T96" s="56"/>
      <c r="U96" s="56">
        <f t="shared" si="71"/>
        <v>-333.72827999999998</v>
      </c>
      <c r="V96" s="56">
        <f t="shared" si="81"/>
        <v>0</v>
      </c>
      <c r="W96" s="56"/>
      <c r="X96" s="56">
        <f t="shared" si="72"/>
        <v>0</v>
      </c>
      <c r="Y96" s="57"/>
      <c r="Z96" s="57"/>
      <c r="AA96" s="57"/>
      <c r="AB96" s="56"/>
      <c r="AC96" s="57">
        <f t="shared" si="73"/>
        <v>0</v>
      </c>
      <c r="AD96" s="56"/>
      <c r="AE96" s="57">
        <f t="shared" si="74"/>
        <v>0</v>
      </c>
      <c r="AF96" s="56"/>
    </row>
    <row r="97" spans="1:32" s="55" customFormat="1" ht="21" hidden="1" customHeight="1" x14ac:dyDescent="0.25">
      <c r="A97" s="61" t="s">
        <v>381</v>
      </c>
      <c r="B97" s="60" t="s">
        <v>379</v>
      </c>
      <c r="C97" s="57">
        <v>2846.7158800000002</v>
      </c>
      <c r="D97" s="57">
        <v>3309.2367800000002</v>
      </c>
      <c r="E97" s="57">
        <v>3008.5885400000002</v>
      </c>
      <c r="F97" s="57">
        <f t="shared" si="80"/>
        <v>-300.64823999999999</v>
      </c>
      <c r="G97" s="57">
        <f>E97/D97*100</f>
        <v>90.914876752941197</v>
      </c>
      <c r="H97" s="57">
        <v>0</v>
      </c>
      <c r="I97" s="63">
        <v>49.883800000000001</v>
      </c>
      <c r="J97" s="59">
        <f t="shared" si="65"/>
        <v>49.883800000000001</v>
      </c>
      <c r="K97" s="58"/>
      <c r="L97" s="59">
        <f t="shared" si="62"/>
        <v>-2958.7047400000001</v>
      </c>
      <c r="M97" s="58">
        <f>I97/E97*100</f>
        <v>1.6580466001509131</v>
      </c>
      <c r="N97" s="57"/>
      <c r="O97" s="57"/>
      <c r="P97" s="57"/>
      <c r="Q97" s="56">
        <f t="shared" si="67"/>
        <v>0</v>
      </c>
      <c r="R97" s="56"/>
      <c r="S97" s="56">
        <f t="shared" si="69"/>
        <v>-49.883800000000001</v>
      </c>
      <c r="T97" s="56">
        <f>P97/I97*100</f>
        <v>0</v>
      </c>
      <c r="U97" s="56">
        <f t="shared" si="71"/>
        <v>-3008.5885400000002</v>
      </c>
      <c r="V97" s="56">
        <f t="shared" si="81"/>
        <v>0</v>
      </c>
      <c r="W97" s="56"/>
      <c r="X97" s="56">
        <f t="shared" si="72"/>
        <v>0</v>
      </c>
      <c r="Y97" s="57"/>
      <c r="Z97" s="57"/>
      <c r="AA97" s="57"/>
      <c r="AB97" s="56"/>
      <c r="AC97" s="57">
        <f t="shared" si="73"/>
        <v>0</v>
      </c>
      <c r="AD97" s="56"/>
      <c r="AE97" s="57">
        <f t="shared" si="74"/>
        <v>0</v>
      </c>
      <c r="AF97" s="56"/>
    </row>
    <row r="98" spans="1:32" s="55" customFormat="1" ht="21" hidden="1" customHeight="1" x14ac:dyDescent="0.25">
      <c r="A98" s="61" t="s">
        <v>380</v>
      </c>
      <c r="B98" s="60" t="s">
        <v>379</v>
      </c>
      <c r="C98" s="57">
        <v>2340.9405000000002</v>
      </c>
      <c r="D98" s="57">
        <v>1697.2605000000001</v>
      </c>
      <c r="E98" s="57">
        <v>16.2</v>
      </c>
      <c r="F98" s="57">
        <f t="shared" si="80"/>
        <v>-1681.0605</v>
      </c>
      <c r="G98" s="57">
        <f>E98/D98*100</f>
        <v>0.95447929177636548</v>
      </c>
      <c r="H98" s="57">
        <v>0</v>
      </c>
      <c r="I98" s="57"/>
      <c r="J98" s="59">
        <f t="shared" si="65"/>
        <v>0</v>
      </c>
      <c r="K98" s="58"/>
      <c r="L98" s="59">
        <f t="shared" si="62"/>
        <v>-16.2</v>
      </c>
      <c r="M98" s="58">
        <f>I98/E98*100</f>
        <v>0</v>
      </c>
      <c r="N98" s="57"/>
      <c r="O98" s="57"/>
      <c r="P98" s="57"/>
      <c r="Q98" s="56">
        <f t="shared" si="67"/>
        <v>0</v>
      </c>
      <c r="R98" s="56"/>
      <c r="S98" s="56">
        <f t="shared" si="69"/>
        <v>0</v>
      </c>
      <c r="T98" s="56"/>
      <c r="U98" s="56">
        <f t="shared" si="71"/>
        <v>-16.2</v>
      </c>
      <c r="V98" s="56">
        <f t="shared" si="81"/>
        <v>0</v>
      </c>
      <c r="W98" s="56"/>
      <c r="X98" s="56">
        <f t="shared" si="72"/>
        <v>0</v>
      </c>
      <c r="Y98" s="57"/>
      <c r="Z98" s="57"/>
      <c r="AA98" s="57"/>
      <c r="AB98" s="56"/>
      <c r="AC98" s="57">
        <f t="shared" si="73"/>
        <v>0</v>
      </c>
      <c r="AD98" s="56"/>
      <c r="AE98" s="57">
        <f t="shared" si="74"/>
        <v>0</v>
      </c>
      <c r="AF98" s="56"/>
    </row>
    <row r="99" spans="1:32" s="55" customFormat="1" ht="29.25" hidden="1" customHeight="1" x14ac:dyDescent="0.25">
      <c r="A99" s="61" t="s">
        <v>378</v>
      </c>
      <c r="B99" s="60" t="s">
        <v>377</v>
      </c>
      <c r="C99" s="57">
        <v>143.52748</v>
      </c>
      <c r="D99" s="57">
        <v>2689.2314299999998</v>
      </c>
      <c r="E99" s="57">
        <v>1620.9929099999999</v>
      </c>
      <c r="F99" s="57">
        <f t="shared" si="80"/>
        <v>-1068.2385199999999</v>
      </c>
      <c r="G99" s="57">
        <f>E99/D99*100</f>
        <v>60.277181499399624</v>
      </c>
      <c r="H99" s="57">
        <v>0</v>
      </c>
      <c r="I99" s="57">
        <v>863.72420999999997</v>
      </c>
      <c r="J99" s="59">
        <f t="shared" si="65"/>
        <v>863.72420999999997</v>
      </c>
      <c r="K99" s="58"/>
      <c r="L99" s="59">
        <f t="shared" si="62"/>
        <v>-757.26869999999997</v>
      </c>
      <c r="M99" s="58">
        <f>I99/E99*100</f>
        <v>53.283651314674785</v>
      </c>
      <c r="N99" s="57"/>
      <c r="O99" s="57"/>
      <c r="P99" s="57"/>
      <c r="Q99" s="56">
        <f t="shared" si="67"/>
        <v>0</v>
      </c>
      <c r="R99" s="56"/>
      <c r="S99" s="56">
        <f t="shared" si="69"/>
        <v>-863.72420999999997</v>
      </c>
      <c r="T99" s="56">
        <f t="shared" ref="T99:T105" si="82">P99/I99*100</f>
        <v>0</v>
      </c>
      <c r="U99" s="56">
        <f t="shared" si="71"/>
        <v>-1620.9929099999999</v>
      </c>
      <c r="V99" s="56">
        <f t="shared" si="81"/>
        <v>0</v>
      </c>
      <c r="W99" s="56"/>
      <c r="X99" s="56">
        <f t="shared" si="72"/>
        <v>0</v>
      </c>
      <c r="Y99" s="57"/>
      <c r="Z99" s="57"/>
      <c r="AA99" s="57"/>
      <c r="AB99" s="56"/>
      <c r="AC99" s="57">
        <f t="shared" si="73"/>
        <v>0</v>
      </c>
      <c r="AD99" s="56"/>
      <c r="AE99" s="57">
        <f t="shared" si="74"/>
        <v>0</v>
      </c>
      <c r="AF99" s="56"/>
    </row>
    <row r="100" spans="1:32" ht="21.75" hidden="1" customHeight="1" x14ac:dyDescent="0.25">
      <c r="A100" s="53" t="s">
        <v>376</v>
      </c>
      <c r="B100" s="62" t="s">
        <v>375</v>
      </c>
      <c r="C100" s="43">
        <f>C101</f>
        <v>0</v>
      </c>
      <c r="D100" s="43">
        <f>D101</f>
        <v>0</v>
      </c>
      <c r="E100" s="43">
        <f>E101</f>
        <v>0</v>
      </c>
      <c r="F100" s="43">
        <f t="shared" si="80"/>
        <v>0</v>
      </c>
      <c r="G100" s="43"/>
      <c r="H100" s="43">
        <f>H101</f>
        <v>0</v>
      </c>
      <c r="I100" s="43">
        <f>I101</f>
        <v>0</v>
      </c>
      <c r="J100" s="51">
        <f t="shared" si="65"/>
        <v>0</v>
      </c>
      <c r="K100" s="50"/>
      <c r="L100" s="51">
        <f t="shared" si="62"/>
        <v>0</v>
      </c>
      <c r="M100" s="50"/>
      <c r="N100" s="43">
        <f>N101</f>
        <v>0</v>
      </c>
      <c r="O100" s="43">
        <f>O101</f>
        <v>0</v>
      </c>
      <c r="P100" s="43">
        <f>P101</f>
        <v>0</v>
      </c>
      <c r="Q100" s="42">
        <f t="shared" si="67"/>
        <v>0</v>
      </c>
      <c r="R100" s="42" t="e">
        <f t="shared" ref="R100:R105" si="83">P100/H100*100</f>
        <v>#DIV/0!</v>
      </c>
      <c r="S100" s="42">
        <f t="shared" si="69"/>
        <v>0</v>
      </c>
      <c r="T100" s="42" t="e">
        <f t="shared" si="82"/>
        <v>#DIV/0!</v>
      </c>
      <c r="U100" s="42">
        <f t="shared" si="71"/>
        <v>0</v>
      </c>
      <c r="V100" s="42" t="e">
        <f t="shared" si="81"/>
        <v>#DIV/0!</v>
      </c>
      <c r="W100" s="42"/>
      <c r="X100" s="42"/>
      <c r="Y100" s="43"/>
      <c r="Z100" s="43"/>
      <c r="AA100" s="43"/>
      <c r="AB100" s="42"/>
      <c r="AC100" s="43"/>
      <c r="AD100" s="42"/>
      <c r="AE100" s="43"/>
      <c r="AF100" s="42"/>
    </row>
    <row r="101" spans="1:32" s="55" customFormat="1" ht="21.75" hidden="1" customHeight="1" x14ac:dyDescent="0.25">
      <c r="A101" s="61"/>
      <c r="B101" s="60" t="s">
        <v>374</v>
      </c>
      <c r="C101" s="57"/>
      <c r="D101" s="57"/>
      <c r="E101" s="57"/>
      <c r="F101" s="57">
        <f t="shared" si="80"/>
        <v>0</v>
      </c>
      <c r="G101" s="57"/>
      <c r="H101" s="57">
        <v>0</v>
      </c>
      <c r="I101" s="57"/>
      <c r="J101" s="59">
        <f t="shared" si="65"/>
        <v>0</v>
      </c>
      <c r="K101" s="58"/>
      <c r="L101" s="59">
        <f t="shared" si="62"/>
        <v>0</v>
      </c>
      <c r="M101" s="58"/>
      <c r="N101" s="57"/>
      <c r="O101" s="57"/>
      <c r="P101" s="57"/>
      <c r="Q101" s="56">
        <f t="shared" si="67"/>
        <v>0</v>
      </c>
      <c r="R101" s="56" t="e">
        <f t="shared" si="83"/>
        <v>#DIV/0!</v>
      </c>
      <c r="S101" s="56">
        <f t="shared" si="69"/>
        <v>0</v>
      </c>
      <c r="T101" s="56" t="e">
        <f t="shared" si="82"/>
        <v>#DIV/0!</v>
      </c>
      <c r="U101" s="56">
        <f t="shared" si="71"/>
        <v>0</v>
      </c>
      <c r="V101" s="56" t="e">
        <f t="shared" si="81"/>
        <v>#DIV/0!</v>
      </c>
      <c r="W101" s="56"/>
      <c r="X101" s="56"/>
      <c r="Y101" s="57"/>
      <c r="Z101" s="57"/>
      <c r="AA101" s="57"/>
      <c r="AB101" s="56"/>
      <c r="AC101" s="57"/>
      <c r="AD101" s="56"/>
      <c r="AE101" s="57"/>
      <c r="AF101" s="56"/>
    </row>
    <row r="102" spans="1:32" s="31" customFormat="1" ht="22.5" customHeight="1" x14ac:dyDescent="0.25">
      <c r="A102" s="41" t="s">
        <v>373</v>
      </c>
      <c r="B102" s="38" t="s">
        <v>372</v>
      </c>
      <c r="C102" s="33">
        <f>C104+C107+C108+C109+C110+C111+C112+C113</f>
        <v>2956959.2122599995</v>
      </c>
      <c r="D102" s="33">
        <f>D104+D107+D108+D109+D110+D111+D112+D113</f>
        <v>3079701.5759200002</v>
      </c>
      <c r="E102" s="33" t="e">
        <f>E104+E107+E108+E109+E110+E111+E112+E113</f>
        <v>#REF!</v>
      </c>
      <c r="F102" s="33" t="e">
        <f t="shared" si="80"/>
        <v>#REF!</v>
      </c>
      <c r="G102" s="33" t="e">
        <f>E102/D102*100</f>
        <v>#REF!</v>
      </c>
      <c r="H102" s="33">
        <f>H104+H107+H108+H109+H110+H111+H112+H113</f>
        <v>3627028.0090699997</v>
      </c>
      <c r="I102" s="33">
        <f>I104+I107+I108+I109+I110+I111+I112+I113</f>
        <v>3101706.3686799998</v>
      </c>
      <c r="J102" s="37">
        <f t="shared" si="65"/>
        <v>-525321.64038999984</v>
      </c>
      <c r="K102" s="36">
        <f>I102/H102*100</f>
        <v>85.516471362329042</v>
      </c>
      <c r="L102" s="37" t="e">
        <f t="shared" si="62"/>
        <v>#REF!</v>
      </c>
      <c r="M102" s="36" t="e">
        <f t="shared" ref="M102:M110" si="84">I102/E102*100</f>
        <v>#REF!</v>
      </c>
      <c r="N102" s="33" t="e">
        <f>N104+N107+N108+N109+N110+N111+N112+N113</f>
        <v>#REF!</v>
      </c>
      <c r="O102" s="33" t="e">
        <f>O104+O107+O108+O109+O110+O111+O112+O113</f>
        <v>#REF!</v>
      </c>
      <c r="P102" s="33" t="e">
        <f>P104+P107+P108+P109+P110+P111+P112+P113</f>
        <v>#REF!</v>
      </c>
      <c r="Q102" s="32" t="e">
        <f t="shared" si="67"/>
        <v>#REF!</v>
      </c>
      <c r="R102" s="32" t="e">
        <f t="shared" si="83"/>
        <v>#REF!</v>
      </c>
      <c r="S102" s="32" t="e">
        <f t="shared" si="69"/>
        <v>#REF!</v>
      </c>
      <c r="T102" s="32" t="e">
        <f t="shared" si="82"/>
        <v>#REF!</v>
      </c>
      <c r="U102" s="32" t="e">
        <f t="shared" si="71"/>
        <v>#REF!</v>
      </c>
      <c r="V102" s="32" t="e">
        <f t="shared" si="81"/>
        <v>#REF!</v>
      </c>
      <c r="W102" s="32" t="e">
        <f>P102/O102*100</f>
        <v>#REF!</v>
      </c>
      <c r="X102" s="32"/>
      <c r="Y102" s="33" t="e">
        <f>Y104+Y107+Y108+Y109+Y110+Y111+Y112+Y113</f>
        <v>#REF!</v>
      </c>
      <c r="Z102" s="33" t="e">
        <f>Z104+Z107+Z108+Z109+Z110+Z111+Z112+Z113</f>
        <v>#REF!</v>
      </c>
      <c r="AA102" s="33" t="e">
        <f>AA104+AA107+AA108+AA109+AA110+AA111+AA112+AA113</f>
        <v>#REF!</v>
      </c>
      <c r="AB102" s="32" t="e">
        <f>Z102/Y102*100</f>
        <v>#REF!</v>
      </c>
      <c r="AC102" s="33" t="e">
        <f t="shared" ref="AC102:AC109" si="85">Z102-P102</f>
        <v>#REF!</v>
      </c>
      <c r="AD102" s="32" t="e">
        <f>Z102/P102*100</f>
        <v>#REF!</v>
      </c>
      <c r="AE102" s="33" t="e">
        <f t="shared" ref="AE102:AE109" si="86">AA102-Z102</f>
        <v>#REF!</v>
      </c>
      <c r="AF102" s="32" t="e">
        <f>AA102/Z102*100</f>
        <v>#REF!</v>
      </c>
    </row>
    <row r="103" spans="1:32" s="31" customFormat="1" ht="27.75" customHeight="1" x14ac:dyDescent="0.25">
      <c r="A103" s="39" t="s">
        <v>371</v>
      </c>
      <c r="B103" s="38" t="s">
        <v>370</v>
      </c>
      <c r="C103" s="33">
        <f>C104+C107+C108+C109</f>
        <v>2903755.2728499998</v>
      </c>
      <c r="D103" s="33">
        <f>D104+D107+D108+D109</f>
        <v>3099676.8095300002</v>
      </c>
      <c r="E103" s="33" t="e">
        <f>E104+E107+E108+E109</f>
        <v>#REF!</v>
      </c>
      <c r="F103" s="33" t="e">
        <f t="shared" si="80"/>
        <v>#REF!</v>
      </c>
      <c r="G103" s="33" t="e">
        <f>E103/D103*100</f>
        <v>#REF!</v>
      </c>
      <c r="H103" s="33">
        <f>H104+H107+H108+H109</f>
        <v>3627028.0090699997</v>
      </c>
      <c r="I103" s="33">
        <f>I104+I107+I108+I109</f>
        <v>3144092.7501099999</v>
      </c>
      <c r="J103" s="37">
        <f t="shared" si="65"/>
        <v>-482935.25895999977</v>
      </c>
      <c r="K103" s="36">
        <f>I103/H103*100</f>
        <v>86.685097061496691</v>
      </c>
      <c r="L103" s="37" t="e">
        <f t="shared" si="62"/>
        <v>#REF!</v>
      </c>
      <c r="M103" s="36" t="e">
        <f t="shared" si="84"/>
        <v>#REF!</v>
      </c>
      <c r="N103" s="33" t="e">
        <f>N104+N107+N108+N109</f>
        <v>#REF!</v>
      </c>
      <c r="O103" s="33" t="e">
        <f>O104+O107+O108+O109</f>
        <v>#REF!</v>
      </c>
      <c r="P103" s="33" t="e">
        <f>P104+P107+P108+P109</f>
        <v>#REF!</v>
      </c>
      <c r="Q103" s="32" t="e">
        <f t="shared" si="67"/>
        <v>#REF!</v>
      </c>
      <c r="R103" s="32" t="e">
        <f t="shared" si="83"/>
        <v>#REF!</v>
      </c>
      <c r="S103" s="32" t="e">
        <f t="shared" si="69"/>
        <v>#REF!</v>
      </c>
      <c r="T103" s="32" t="e">
        <f t="shared" si="82"/>
        <v>#REF!</v>
      </c>
      <c r="U103" s="32" t="e">
        <f t="shared" si="71"/>
        <v>#REF!</v>
      </c>
      <c r="V103" s="32" t="e">
        <f t="shared" si="81"/>
        <v>#REF!</v>
      </c>
      <c r="W103" s="32" t="e">
        <f>P103/O103*100</f>
        <v>#REF!</v>
      </c>
      <c r="X103" s="32"/>
      <c r="Y103" s="33" t="e">
        <f>Y104+Y107+Y108+Y109</f>
        <v>#REF!</v>
      </c>
      <c r="Z103" s="33" t="e">
        <f>Z104+Z107+Z108+Z109</f>
        <v>#REF!</v>
      </c>
      <c r="AA103" s="33" t="e">
        <f>AA104+AA107+AA108+AA109</f>
        <v>#REF!</v>
      </c>
      <c r="AB103" s="32" t="e">
        <f>Z103/Y103*100</f>
        <v>#REF!</v>
      </c>
      <c r="AC103" s="33" t="e">
        <f t="shared" si="85"/>
        <v>#REF!</v>
      </c>
      <c r="AD103" s="32" t="e">
        <f>Z103/P103*100</f>
        <v>#REF!</v>
      </c>
      <c r="AE103" s="33" t="e">
        <f t="shared" si="86"/>
        <v>#REF!</v>
      </c>
      <c r="AF103" s="32" t="e">
        <f>AA103/Z103*100</f>
        <v>#REF!</v>
      </c>
    </row>
    <row r="104" spans="1:32" s="31" customFormat="1" ht="22.5" customHeight="1" x14ac:dyDescent="0.25">
      <c r="A104" s="39" t="s">
        <v>369</v>
      </c>
      <c r="B104" s="40" t="s">
        <v>368</v>
      </c>
      <c r="C104" s="54">
        <v>409467.91499999998</v>
      </c>
      <c r="D104" s="54">
        <v>239104</v>
      </c>
      <c r="E104" s="54" t="e">
        <f>E105+E106</f>
        <v>#REF!</v>
      </c>
      <c r="F104" s="54" t="e">
        <f t="shared" si="80"/>
        <v>#REF!</v>
      </c>
      <c r="G104" s="54" t="e">
        <f>E104/D104*100</f>
        <v>#REF!</v>
      </c>
      <c r="H104" s="54">
        <f>H105+H106</f>
        <v>4220</v>
      </c>
      <c r="I104" s="54">
        <f>I105+I106</f>
        <v>59698</v>
      </c>
      <c r="J104" s="37">
        <f t="shared" si="65"/>
        <v>55478</v>
      </c>
      <c r="K104" s="36">
        <f>I104/H104*100</f>
        <v>1414.6445497630332</v>
      </c>
      <c r="L104" s="37" t="e">
        <f t="shared" ref="L104:L114" si="87">I104-E104</f>
        <v>#REF!</v>
      </c>
      <c r="M104" s="36" t="e">
        <f t="shared" si="84"/>
        <v>#REF!</v>
      </c>
      <c r="N104" s="54" t="e">
        <f>N105+N106</f>
        <v>#REF!</v>
      </c>
      <c r="O104" s="33" t="e">
        <f>O105+O106</f>
        <v>#REF!</v>
      </c>
      <c r="P104" s="33" t="e">
        <f>P105+P106</f>
        <v>#REF!</v>
      </c>
      <c r="Q104" s="32" t="e">
        <f t="shared" si="67"/>
        <v>#REF!</v>
      </c>
      <c r="R104" s="32" t="e">
        <f t="shared" si="83"/>
        <v>#REF!</v>
      </c>
      <c r="S104" s="32" t="e">
        <f t="shared" si="69"/>
        <v>#REF!</v>
      </c>
      <c r="T104" s="32" t="e">
        <f t="shared" si="82"/>
        <v>#REF!</v>
      </c>
      <c r="U104" s="32" t="e">
        <f t="shared" si="71"/>
        <v>#REF!</v>
      </c>
      <c r="V104" s="32" t="e">
        <f t="shared" si="81"/>
        <v>#REF!</v>
      </c>
      <c r="W104" s="32" t="e">
        <f>P104/O104*100</f>
        <v>#REF!</v>
      </c>
      <c r="X104" s="32"/>
      <c r="Y104" s="33" t="e">
        <f>Y105+Y106</f>
        <v>#REF!</v>
      </c>
      <c r="Z104" s="33" t="e">
        <f>Z105+Z106</f>
        <v>#REF!</v>
      </c>
      <c r="AA104" s="33" t="e">
        <f>AA105+AA106</f>
        <v>#REF!</v>
      </c>
      <c r="AB104" s="32" t="e">
        <f>Z104/Y104*100</f>
        <v>#REF!</v>
      </c>
      <c r="AC104" s="33" t="e">
        <f t="shared" si="85"/>
        <v>#REF!</v>
      </c>
      <c r="AD104" s="32" t="e">
        <f>Z104/P104*100</f>
        <v>#REF!</v>
      </c>
      <c r="AE104" s="33" t="e">
        <f t="shared" si="86"/>
        <v>#REF!</v>
      </c>
      <c r="AF104" s="32" t="e">
        <f>AA104/Z104*100</f>
        <v>#REF!</v>
      </c>
    </row>
    <row r="105" spans="1:32" ht="22.5" hidden="1" customHeight="1" x14ac:dyDescent="0.25">
      <c r="A105" s="53" t="s">
        <v>367</v>
      </c>
      <c r="B105" s="52" t="s">
        <v>366</v>
      </c>
      <c r="C105" s="49"/>
      <c r="D105" s="49"/>
      <c r="E105" s="49">
        <v>124453</v>
      </c>
      <c r="F105" s="49"/>
      <c r="G105" s="49"/>
      <c r="H105" s="49">
        <v>4220</v>
      </c>
      <c r="I105" s="49">
        <v>4220</v>
      </c>
      <c r="J105" s="51">
        <f t="shared" si="65"/>
        <v>0</v>
      </c>
      <c r="K105" s="50">
        <f>I105/H105*100</f>
        <v>100</v>
      </c>
      <c r="L105" s="51">
        <f t="shared" si="87"/>
        <v>-120233</v>
      </c>
      <c r="M105" s="50">
        <f t="shared" si="84"/>
        <v>3.3908383084377234</v>
      </c>
      <c r="N105" s="49"/>
      <c r="O105" s="43">
        <v>3410</v>
      </c>
      <c r="P105" s="43">
        <v>123</v>
      </c>
      <c r="Q105" s="42">
        <f t="shared" si="67"/>
        <v>-4097</v>
      </c>
      <c r="R105" s="42">
        <f t="shared" si="83"/>
        <v>2.9146919431279619</v>
      </c>
      <c r="S105" s="42">
        <f t="shared" si="69"/>
        <v>-4097</v>
      </c>
      <c r="T105" s="42">
        <f t="shared" si="82"/>
        <v>2.9146919431279619</v>
      </c>
      <c r="U105" s="42">
        <f t="shared" si="71"/>
        <v>-124330</v>
      </c>
      <c r="V105" s="42">
        <f t="shared" si="81"/>
        <v>9.8832490980530791E-2</v>
      </c>
      <c r="W105" s="42"/>
      <c r="X105" s="42"/>
      <c r="Y105" s="43">
        <v>31055</v>
      </c>
      <c r="Z105" s="43">
        <v>3646</v>
      </c>
      <c r="AA105" s="43">
        <v>826</v>
      </c>
      <c r="AB105" s="42">
        <f>Z105/Y105*100</f>
        <v>11.740460473353727</v>
      </c>
      <c r="AC105" s="43">
        <f t="shared" si="85"/>
        <v>3523</v>
      </c>
      <c r="AD105" s="42">
        <f>Z105/P105*100</f>
        <v>2964.2276422764226</v>
      </c>
      <c r="AE105" s="43">
        <f t="shared" si="86"/>
        <v>-2820</v>
      </c>
      <c r="AF105" s="42">
        <f>AA105/Z105*100</f>
        <v>22.654964344487109</v>
      </c>
    </row>
    <row r="106" spans="1:32" ht="22.5" hidden="1" customHeight="1" x14ac:dyDescent="0.25">
      <c r="A106" s="53" t="s">
        <v>365</v>
      </c>
      <c r="B106" s="52" t="s">
        <v>364</v>
      </c>
      <c r="C106" s="49"/>
      <c r="D106" s="49"/>
      <c r="E106" s="49" t="e">
        <f>#REF!</f>
        <v>#REF!</v>
      </c>
      <c r="F106" s="49"/>
      <c r="G106" s="49"/>
      <c r="H106" s="49">
        <v>0</v>
      </c>
      <c r="I106" s="49">
        <v>55478</v>
      </c>
      <c r="J106" s="51">
        <f t="shared" si="65"/>
        <v>55478</v>
      </c>
      <c r="K106" s="50"/>
      <c r="L106" s="51" t="e">
        <f t="shared" si="87"/>
        <v>#REF!</v>
      </c>
      <c r="M106" s="50" t="e">
        <f t="shared" si="84"/>
        <v>#REF!</v>
      </c>
      <c r="N106" s="49" t="e">
        <f>#REF!</f>
        <v>#REF!</v>
      </c>
      <c r="O106" s="49" t="e">
        <f>#REF!</f>
        <v>#REF!</v>
      </c>
      <c r="P106" s="49" t="e">
        <f>#REF!</f>
        <v>#REF!</v>
      </c>
      <c r="Q106" s="42" t="e">
        <f t="shared" si="67"/>
        <v>#REF!</v>
      </c>
      <c r="R106" s="42"/>
      <c r="S106" s="42" t="e">
        <f t="shared" si="69"/>
        <v>#REF!</v>
      </c>
      <c r="T106" s="42"/>
      <c r="U106" s="42" t="e">
        <f t="shared" si="71"/>
        <v>#REF!</v>
      </c>
      <c r="V106" s="42" t="e">
        <f t="shared" si="81"/>
        <v>#REF!</v>
      </c>
      <c r="W106" s="42"/>
      <c r="X106" s="42"/>
      <c r="Y106" s="43" t="e">
        <f>#REF!</f>
        <v>#REF!</v>
      </c>
      <c r="Z106" s="43" t="e">
        <f>#REF!</f>
        <v>#REF!</v>
      </c>
      <c r="AA106" s="43" t="e">
        <f>#REF!</f>
        <v>#REF!</v>
      </c>
      <c r="AB106" s="42"/>
      <c r="AC106" s="43" t="e">
        <f t="shared" si="85"/>
        <v>#REF!</v>
      </c>
      <c r="AD106" s="42"/>
      <c r="AE106" s="43" t="e">
        <f t="shared" si="86"/>
        <v>#REF!</v>
      </c>
      <c r="AF106" s="42"/>
    </row>
    <row r="107" spans="1:32" s="31" customFormat="1" ht="31.5" customHeight="1" x14ac:dyDescent="0.25">
      <c r="A107" s="41" t="s">
        <v>363</v>
      </c>
      <c r="B107" s="40" t="s">
        <v>362</v>
      </c>
      <c r="C107" s="33">
        <v>631545.65167000005</v>
      </c>
      <c r="D107" s="33">
        <v>943890.24179999996</v>
      </c>
      <c r="E107" s="33">
        <v>1076627.24242</v>
      </c>
      <c r="F107" s="33">
        <f t="shared" ref="F107:F114" si="88">E107-D107</f>
        <v>132737.00062000006</v>
      </c>
      <c r="G107" s="33">
        <f t="shared" ref="G107:G114" si="89">E107/D107*100</f>
        <v>114.06275801377821</v>
      </c>
      <c r="H107" s="33">
        <v>1707343.0090699999</v>
      </c>
      <c r="I107" s="33">
        <v>1167539.88011</v>
      </c>
      <c r="J107" s="37">
        <f t="shared" si="65"/>
        <v>-539803.12895999989</v>
      </c>
      <c r="K107" s="36">
        <f>I107/H107*100</f>
        <v>68.38343987749515</v>
      </c>
      <c r="L107" s="37">
        <f t="shared" si="87"/>
        <v>90912.637690000003</v>
      </c>
      <c r="M107" s="36">
        <f t="shared" si="84"/>
        <v>108.44420743856065</v>
      </c>
      <c r="N107" s="33"/>
      <c r="O107" s="33">
        <v>792561.45886000001</v>
      </c>
      <c r="P107" s="48">
        <v>2660569.3199999998</v>
      </c>
      <c r="Q107" s="32">
        <f t="shared" si="67"/>
        <v>953226.31092999992</v>
      </c>
      <c r="R107" s="32">
        <f>P107/H107*100</f>
        <v>155.83097865315466</v>
      </c>
      <c r="S107" s="32">
        <f t="shared" si="69"/>
        <v>1493029.4398899998</v>
      </c>
      <c r="T107" s="32">
        <f t="shared" ref="T107:T114" si="90">P107/I107*100</f>
        <v>227.87823913555175</v>
      </c>
      <c r="U107" s="32">
        <f t="shared" si="71"/>
        <v>1583942.0775799998</v>
      </c>
      <c r="V107" s="32">
        <f t="shared" si="81"/>
        <v>247.12075035549699</v>
      </c>
      <c r="W107" s="32">
        <f>P107/O107*100</f>
        <v>335.6924930246916</v>
      </c>
      <c r="X107" s="32"/>
      <c r="Y107" s="33">
        <v>740191.24</v>
      </c>
      <c r="Z107" s="48">
        <v>2565376.2799999998</v>
      </c>
      <c r="AA107" s="48">
        <v>1002509.91</v>
      </c>
      <c r="AB107" s="32">
        <f>Z107/Y107*100</f>
        <v>346.5829020078649</v>
      </c>
      <c r="AC107" s="33">
        <f t="shared" si="85"/>
        <v>-95193.040000000037</v>
      </c>
      <c r="AD107" s="32">
        <f>Z107/P107*100</f>
        <v>96.422080068186318</v>
      </c>
      <c r="AE107" s="33">
        <f t="shared" si="86"/>
        <v>-1562866.3699999996</v>
      </c>
      <c r="AF107" s="32">
        <f>AA107/Z107*100</f>
        <v>39.078474289159644</v>
      </c>
    </row>
    <row r="108" spans="1:32" s="31" customFormat="1" ht="23.25" customHeight="1" x14ac:dyDescent="0.25">
      <c r="A108" s="41" t="s">
        <v>361</v>
      </c>
      <c r="B108" s="40" t="s">
        <v>360</v>
      </c>
      <c r="C108" s="33">
        <v>1849997.2527699999</v>
      </c>
      <c r="D108" s="33">
        <v>1849069.51774</v>
      </c>
      <c r="E108" s="33">
        <v>1929269.49144</v>
      </c>
      <c r="F108" s="33">
        <f t="shared" si="88"/>
        <v>80199.973699999973</v>
      </c>
      <c r="G108" s="33">
        <f t="shared" si="89"/>
        <v>104.33731522425525</v>
      </c>
      <c r="H108" s="33">
        <v>1913465</v>
      </c>
      <c r="I108" s="33">
        <v>1914654.8</v>
      </c>
      <c r="J108" s="37">
        <f t="shared" si="65"/>
        <v>1189.8000000000466</v>
      </c>
      <c r="K108" s="36">
        <f>I108/H108*100</f>
        <v>100.06218039002543</v>
      </c>
      <c r="L108" s="37">
        <f t="shared" si="87"/>
        <v>-14614.691439999966</v>
      </c>
      <c r="M108" s="36">
        <f t="shared" si="84"/>
        <v>99.242475377087331</v>
      </c>
      <c r="N108" s="33"/>
      <c r="O108" s="33">
        <v>1905113</v>
      </c>
      <c r="P108" s="48">
        <v>1864501.57</v>
      </c>
      <c r="Q108" s="32">
        <f t="shared" si="67"/>
        <v>-48963.429999999935</v>
      </c>
      <c r="R108" s="32">
        <f>P108/H108*100</f>
        <v>97.441111805023866</v>
      </c>
      <c r="S108" s="32">
        <f t="shared" si="69"/>
        <v>-50153.229999999981</v>
      </c>
      <c r="T108" s="32">
        <f t="shared" si="90"/>
        <v>97.380560192886989</v>
      </c>
      <c r="U108" s="32">
        <f t="shared" si="71"/>
        <v>-64767.921439999947</v>
      </c>
      <c r="V108" s="32">
        <f t="shared" si="81"/>
        <v>96.642878471495592</v>
      </c>
      <c r="W108" s="32">
        <f>P108/O108*100</f>
        <v>97.868292851920074</v>
      </c>
      <c r="X108" s="32"/>
      <c r="Y108" s="33">
        <v>1926357</v>
      </c>
      <c r="Z108" s="48">
        <v>1876926.57</v>
      </c>
      <c r="AA108" s="48">
        <v>1883214.57</v>
      </c>
      <c r="AB108" s="32">
        <f>Z108/Y108*100</f>
        <v>97.433994321924757</v>
      </c>
      <c r="AC108" s="33">
        <f t="shared" si="85"/>
        <v>12425</v>
      </c>
      <c r="AD108" s="32">
        <f>Z108/P108*100</f>
        <v>100.66639793711731</v>
      </c>
      <c r="AE108" s="33">
        <f t="shared" si="86"/>
        <v>6288</v>
      </c>
      <c r="AF108" s="32">
        <f>AA108/Z108*100</f>
        <v>100.33501576995631</v>
      </c>
    </row>
    <row r="109" spans="1:32" s="31" customFormat="1" ht="23.25" customHeight="1" x14ac:dyDescent="0.25">
      <c r="A109" s="41" t="s">
        <v>359</v>
      </c>
      <c r="B109" s="40" t="s">
        <v>358</v>
      </c>
      <c r="C109" s="33">
        <v>12744.45341</v>
      </c>
      <c r="D109" s="33">
        <v>67613.04999</v>
      </c>
      <c r="E109" s="33">
        <v>10887.085059999999</v>
      </c>
      <c r="F109" s="33">
        <f t="shared" si="88"/>
        <v>-56725.964930000002</v>
      </c>
      <c r="G109" s="33">
        <f t="shared" si="89"/>
        <v>16.102046959292924</v>
      </c>
      <c r="H109" s="33">
        <v>2000</v>
      </c>
      <c r="I109" s="33">
        <f>2000+200.07</f>
        <v>2200.0700000000002</v>
      </c>
      <c r="J109" s="37">
        <f t="shared" si="65"/>
        <v>200.07000000000016</v>
      </c>
      <c r="K109" s="36">
        <f>I109/H109*100</f>
        <v>110.0035</v>
      </c>
      <c r="L109" s="37">
        <f t="shared" si="87"/>
        <v>-8687.0150599999997</v>
      </c>
      <c r="M109" s="36">
        <f t="shared" si="84"/>
        <v>20.208072113657209</v>
      </c>
      <c r="N109" s="33"/>
      <c r="O109" s="33">
        <v>2000</v>
      </c>
      <c r="P109" s="33">
        <v>33000</v>
      </c>
      <c r="Q109" s="32">
        <f t="shared" si="67"/>
        <v>31000</v>
      </c>
      <c r="R109" s="32">
        <f>P109/H109*100</f>
        <v>1650</v>
      </c>
      <c r="S109" s="32">
        <f t="shared" si="69"/>
        <v>30799.93</v>
      </c>
      <c r="T109" s="32">
        <f t="shared" si="90"/>
        <v>1499.9522742458194</v>
      </c>
      <c r="U109" s="32">
        <f t="shared" si="71"/>
        <v>22112.914940000002</v>
      </c>
      <c r="V109" s="32">
        <f t="shared" si="81"/>
        <v>303.11143725003654</v>
      </c>
      <c r="W109" s="32">
        <f>P109/O109*100</f>
        <v>1650</v>
      </c>
      <c r="X109" s="32"/>
      <c r="Y109" s="33">
        <v>2000</v>
      </c>
      <c r="Z109" s="33">
        <v>2000</v>
      </c>
      <c r="AA109" s="33">
        <v>9500</v>
      </c>
      <c r="AB109" s="32">
        <f>Z109/Y109*100</f>
        <v>100</v>
      </c>
      <c r="AC109" s="33">
        <f t="shared" si="85"/>
        <v>-31000</v>
      </c>
      <c r="AD109" s="32">
        <f>Z109/P109*100</f>
        <v>6.0606060606060606</v>
      </c>
      <c r="AE109" s="33">
        <f t="shared" si="86"/>
        <v>7500</v>
      </c>
      <c r="AF109" s="32">
        <f>AA109/Z109*100</f>
        <v>475</v>
      </c>
    </row>
    <row r="110" spans="1:32" s="31" customFormat="1" ht="34.5" hidden="1" customHeight="1" x14ac:dyDescent="0.25">
      <c r="A110" s="47" t="s">
        <v>357</v>
      </c>
      <c r="B110" s="46" t="s">
        <v>356</v>
      </c>
      <c r="C110" s="45"/>
      <c r="D110" s="45"/>
      <c r="E110" s="45"/>
      <c r="F110" s="45">
        <f t="shared" si="88"/>
        <v>0</v>
      </c>
      <c r="G110" s="45" t="e">
        <f t="shared" si="89"/>
        <v>#DIV/0!</v>
      </c>
      <c r="H110" s="36"/>
      <c r="I110" s="36"/>
      <c r="J110" s="37">
        <f t="shared" si="65"/>
        <v>0</v>
      </c>
      <c r="K110" s="36" t="e">
        <f>I110/H110*100</f>
        <v>#DIV/0!</v>
      </c>
      <c r="L110" s="37">
        <f t="shared" si="87"/>
        <v>0</v>
      </c>
      <c r="M110" s="36" t="e">
        <f t="shared" si="84"/>
        <v>#DIV/0!</v>
      </c>
      <c r="N110" s="36"/>
      <c r="O110" s="33"/>
      <c r="P110" s="33"/>
      <c r="Q110" s="42">
        <f t="shared" si="67"/>
        <v>0</v>
      </c>
      <c r="R110" s="42" t="e">
        <f>P110/H110*100</f>
        <v>#DIV/0!</v>
      </c>
      <c r="S110" s="42">
        <f t="shared" si="69"/>
        <v>0</v>
      </c>
      <c r="T110" s="42" t="e">
        <f t="shared" si="90"/>
        <v>#DIV/0!</v>
      </c>
      <c r="U110" s="42">
        <f t="shared" si="71"/>
        <v>0</v>
      </c>
      <c r="V110" s="42" t="e">
        <f t="shared" si="81"/>
        <v>#DIV/0!</v>
      </c>
      <c r="W110" s="42"/>
      <c r="X110" s="42"/>
      <c r="Y110" s="33"/>
      <c r="Z110" s="33"/>
      <c r="AA110" s="33"/>
      <c r="AB110" s="42"/>
      <c r="AC110" s="43"/>
      <c r="AD110" s="42"/>
      <c r="AE110" s="43"/>
      <c r="AF110" s="42"/>
    </row>
    <row r="111" spans="1:32" s="31" customFormat="1" ht="21.75" hidden="1" customHeight="1" x14ac:dyDescent="0.25">
      <c r="A111" s="47" t="s">
        <v>355</v>
      </c>
      <c r="B111" s="46" t="s">
        <v>354</v>
      </c>
      <c r="C111" s="45"/>
      <c r="D111" s="45"/>
      <c r="E111" s="45"/>
      <c r="F111" s="45">
        <f t="shared" si="88"/>
        <v>0</v>
      </c>
      <c r="G111" s="45" t="e">
        <f t="shared" si="89"/>
        <v>#DIV/0!</v>
      </c>
      <c r="H111" s="36"/>
      <c r="I111" s="44"/>
      <c r="J111" s="37">
        <f t="shared" si="65"/>
        <v>0</v>
      </c>
      <c r="K111" s="36"/>
      <c r="L111" s="37">
        <f t="shared" si="87"/>
        <v>0</v>
      </c>
      <c r="M111" s="36"/>
      <c r="N111" s="36"/>
      <c r="O111" s="33"/>
      <c r="P111" s="33"/>
      <c r="Q111" s="42">
        <f t="shared" si="67"/>
        <v>0</v>
      </c>
      <c r="R111" s="42" t="e">
        <f>P111/H111*100</f>
        <v>#DIV/0!</v>
      </c>
      <c r="S111" s="42">
        <f t="shared" si="69"/>
        <v>0</v>
      </c>
      <c r="T111" s="42" t="e">
        <f t="shared" si="90"/>
        <v>#DIV/0!</v>
      </c>
      <c r="U111" s="42">
        <f t="shared" si="71"/>
        <v>0</v>
      </c>
      <c r="V111" s="42" t="e">
        <f t="shared" si="81"/>
        <v>#DIV/0!</v>
      </c>
      <c r="W111" s="42"/>
      <c r="X111" s="42"/>
      <c r="Y111" s="33"/>
      <c r="Z111" s="33"/>
      <c r="AA111" s="33"/>
      <c r="AB111" s="42"/>
      <c r="AC111" s="43"/>
      <c r="AD111" s="42"/>
      <c r="AE111" s="43"/>
      <c r="AF111" s="42"/>
    </row>
    <row r="112" spans="1:32" s="31" customFormat="1" ht="41.25" customHeight="1" x14ac:dyDescent="0.25">
      <c r="A112" s="41" t="s">
        <v>353</v>
      </c>
      <c r="B112" s="40" t="s">
        <v>352</v>
      </c>
      <c r="C112" s="33">
        <v>63917.537770000003</v>
      </c>
      <c r="D112" s="33">
        <v>5527.3556500000004</v>
      </c>
      <c r="E112" s="33">
        <v>13707.693590000001</v>
      </c>
      <c r="F112" s="33">
        <f t="shared" si="88"/>
        <v>8180.3379400000003</v>
      </c>
      <c r="G112" s="33">
        <f t="shared" si="89"/>
        <v>247.99731477383764</v>
      </c>
      <c r="H112" s="33">
        <v>0</v>
      </c>
      <c r="I112" s="33">
        <v>10321.92376</v>
      </c>
      <c r="J112" s="37">
        <f t="shared" si="65"/>
        <v>10321.92376</v>
      </c>
      <c r="K112" s="36"/>
      <c r="L112" s="37">
        <f t="shared" si="87"/>
        <v>-3385.7698300000011</v>
      </c>
      <c r="M112" s="36">
        <f>I112/E112*100</f>
        <v>75.300222405978062</v>
      </c>
      <c r="N112" s="33">
        <v>0</v>
      </c>
      <c r="O112" s="33"/>
      <c r="P112" s="33"/>
      <c r="Q112" s="32">
        <f t="shared" si="67"/>
        <v>0</v>
      </c>
      <c r="R112" s="32"/>
      <c r="S112" s="32">
        <f t="shared" si="69"/>
        <v>-10321.92376</v>
      </c>
      <c r="T112" s="32">
        <f t="shared" si="90"/>
        <v>0</v>
      </c>
      <c r="U112" s="32">
        <f t="shared" si="71"/>
        <v>-13707.693590000001</v>
      </c>
      <c r="V112" s="32">
        <f t="shared" si="81"/>
        <v>0</v>
      </c>
      <c r="W112" s="32"/>
      <c r="X112" s="32"/>
      <c r="Y112" s="33"/>
      <c r="Z112" s="33"/>
      <c r="AA112" s="33"/>
      <c r="AB112" s="32"/>
      <c r="AC112" s="33">
        <f>Z112-P112</f>
        <v>0</v>
      </c>
      <c r="AD112" s="32"/>
      <c r="AE112" s="33">
        <f>AA112-Z112</f>
        <v>0</v>
      </c>
      <c r="AF112" s="32"/>
    </row>
    <row r="113" spans="1:32" s="31" customFormat="1" ht="33" customHeight="1" x14ac:dyDescent="0.25">
      <c r="A113" s="41" t="s">
        <v>351</v>
      </c>
      <c r="B113" s="40" t="s">
        <v>350</v>
      </c>
      <c r="C113" s="33">
        <v>-10713.59836</v>
      </c>
      <c r="D113" s="33">
        <v>-25502.589260000001</v>
      </c>
      <c r="E113" s="33">
        <v>-10544.817220000001</v>
      </c>
      <c r="F113" s="33">
        <f t="shared" si="88"/>
        <v>14957.77204</v>
      </c>
      <c r="G113" s="33">
        <f t="shared" si="89"/>
        <v>41.348025929818867</v>
      </c>
      <c r="H113" s="33">
        <v>0</v>
      </c>
      <c r="I113" s="33">
        <v>-52708.305189999999</v>
      </c>
      <c r="J113" s="37">
        <f t="shared" si="65"/>
        <v>-52708.305189999999</v>
      </c>
      <c r="K113" s="36"/>
      <c r="L113" s="37">
        <f t="shared" si="87"/>
        <v>-42163.487970000002</v>
      </c>
      <c r="M113" s="36">
        <f>I113/E113*100</f>
        <v>499.85034439506381</v>
      </c>
      <c r="N113" s="33">
        <v>0</v>
      </c>
      <c r="O113" s="33"/>
      <c r="P113" s="33"/>
      <c r="Q113" s="32">
        <f t="shared" si="67"/>
        <v>0</v>
      </c>
      <c r="R113" s="32"/>
      <c r="S113" s="32">
        <f t="shared" si="69"/>
        <v>52708.305189999999</v>
      </c>
      <c r="T113" s="32">
        <f t="shared" si="90"/>
        <v>0</v>
      </c>
      <c r="U113" s="32">
        <f t="shared" si="71"/>
        <v>10544.817220000001</v>
      </c>
      <c r="V113" s="32">
        <f t="shared" si="81"/>
        <v>0</v>
      </c>
      <c r="W113" s="32"/>
      <c r="X113" s="32"/>
      <c r="Y113" s="33"/>
      <c r="Z113" s="33"/>
      <c r="AA113" s="33"/>
      <c r="AB113" s="32"/>
      <c r="AC113" s="33">
        <f>Z113-P113</f>
        <v>0</v>
      </c>
      <c r="AD113" s="32"/>
      <c r="AE113" s="33">
        <f>AA113-Z113</f>
        <v>0</v>
      </c>
      <c r="AF113" s="32"/>
    </row>
    <row r="114" spans="1:32" s="31" customFormat="1" ht="25.5" customHeight="1" x14ac:dyDescent="0.25">
      <c r="A114" s="39"/>
      <c r="B114" s="38" t="s">
        <v>349</v>
      </c>
      <c r="C114" s="35">
        <f>C6+C102</f>
        <v>6172727.5099029988</v>
      </c>
      <c r="D114" s="35">
        <f>D6+D102</f>
        <v>6142877.1941599995</v>
      </c>
      <c r="E114" s="35" t="e">
        <f>E6+E102</f>
        <v>#REF!</v>
      </c>
      <c r="F114" s="35" t="e">
        <f t="shared" si="88"/>
        <v>#REF!</v>
      </c>
      <c r="G114" s="35" t="e">
        <f t="shared" si="89"/>
        <v>#REF!</v>
      </c>
      <c r="H114" s="35">
        <f>H6+H102</f>
        <v>7147916.3890700005</v>
      </c>
      <c r="I114" s="35">
        <f>I6+I102</f>
        <v>6641599.7940200008</v>
      </c>
      <c r="J114" s="37">
        <f t="shared" si="65"/>
        <v>-506316.59504999965</v>
      </c>
      <c r="K114" s="36">
        <f>I114/H114*100</f>
        <v>92.91658481310418</v>
      </c>
      <c r="L114" s="37" t="e">
        <f t="shared" si="87"/>
        <v>#REF!</v>
      </c>
      <c r="M114" s="36" t="e">
        <f>I114/E114*100</f>
        <v>#REF!</v>
      </c>
      <c r="N114" s="35" t="e">
        <f>N6+N102</f>
        <v>#REF!</v>
      </c>
      <c r="O114" s="33" t="e">
        <f>O6+O102</f>
        <v>#REF!</v>
      </c>
      <c r="P114" s="34" t="e">
        <f>P6+P102</f>
        <v>#REF!</v>
      </c>
      <c r="Q114" s="32" t="e">
        <f t="shared" si="67"/>
        <v>#REF!</v>
      </c>
      <c r="R114" s="32" t="e">
        <f>P114/H114*100</f>
        <v>#REF!</v>
      </c>
      <c r="S114" s="32" t="e">
        <f t="shared" si="69"/>
        <v>#REF!</v>
      </c>
      <c r="T114" s="32" t="e">
        <f t="shared" si="90"/>
        <v>#REF!</v>
      </c>
      <c r="U114" s="32" t="e">
        <f t="shared" si="71"/>
        <v>#REF!</v>
      </c>
      <c r="V114" s="32" t="e">
        <f t="shared" si="81"/>
        <v>#REF!</v>
      </c>
      <c r="W114" s="32" t="e">
        <f>P114/O114*100</f>
        <v>#REF!</v>
      </c>
      <c r="X114" s="32"/>
      <c r="Y114" s="33" t="e">
        <f>Y6+Y102</f>
        <v>#REF!</v>
      </c>
      <c r="Z114" s="34" t="e">
        <f>Z6+Z102</f>
        <v>#REF!</v>
      </c>
      <c r="AA114" s="34" t="e">
        <f>AA6+AA102</f>
        <v>#REF!</v>
      </c>
      <c r="AB114" s="32" t="e">
        <f>Z114/Y114*100</f>
        <v>#REF!</v>
      </c>
      <c r="AC114" s="33" t="e">
        <f>Z114-P114</f>
        <v>#REF!</v>
      </c>
      <c r="AD114" s="32" t="e">
        <f>Z114/P114*100</f>
        <v>#REF!</v>
      </c>
      <c r="AE114" s="33" t="e">
        <f>AA114-Z114</f>
        <v>#REF!</v>
      </c>
      <c r="AF114" s="32" t="e">
        <f>AA114/Z114*100</f>
        <v>#REF!</v>
      </c>
    </row>
  </sheetData>
  <mergeCells count="15">
    <mergeCell ref="A1:M1"/>
    <mergeCell ref="AB3:AF3"/>
    <mergeCell ref="AC4:AD4"/>
    <mergeCell ref="AE4:AF4"/>
    <mergeCell ref="F3:G3"/>
    <mergeCell ref="F4:G4"/>
    <mergeCell ref="J4:K4"/>
    <mergeCell ref="L4:M4"/>
    <mergeCell ref="Q4:R4"/>
    <mergeCell ref="S4:T4"/>
    <mergeCell ref="U4:V4"/>
    <mergeCell ref="H3:M3"/>
    <mergeCell ref="N3:P3"/>
    <mergeCell ref="Q3:X3"/>
    <mergeCell ref="Y3:AA3"/>
  </mergeCells>
  <pageMargins left="0.59055118110236227" right="0.39370078740157483" top="0.39370078740157483" bottom="0.39370078740157483" header="0.19685039370078741" footer="0.23622047244094491"/>
  <pageSetup paperSize="9" scale="65" orientation="portrait" r:id="rId1"/>
  <headerFooter alignWithMargins="0"/>
  <rowBreaks count="1" manualBreakCount="1">
    <brk id="64" max="31" man="1"/>
  </rowBreaks>
  <colBreaks count="2" manualBreakCount="2">
    <brk id="13" max="185" man="1"/>
    <brk id="24" max="18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3"/>
  <sheetViews>
    <sheetView workbookViewId="0">
      <selection activeCell="B1" sqref="B1"/>
    </sheetView>
  </sheetViews>
  <sheetFormatPr defaultRowHeight="15" x14ac:dyDescent="0.25"/>
  <cols>
    <col min="1" max="1" width="1" customWidth="1"/>
    <col min="2" max="2" width="50.7109375" customWidth="1"/>
    <col min="3" max="3" width="9.140625" customWidth="1"/>
    <col min="4" max="4" width="2.5703125" customWidth="1"/>
    <col min="5" max="6" width="11.28515625" customWidth="1"/>
    <col min="7" max="7" width="11.140625" style="12" customWidth="1"/>
    <col min="8" max="8" width="12" customWidth="1"/>
    <col min="9" max="9" width="4.7109375" customWidth="1"/>
    <col min="10" max="11" width="9.140625" customWidth="1"/>
    <col min="12" max="12" width="2.28515625" customWidth="1"/>
    <col min="13" max="15" width="9.140625" customWidth="1"/>
  </cols>
  <sheetData>
    <row r="1" spans="1:8" ht="15.75" thickBot="1" x14ac:dyDescent="0.3">
      <c r="A1" s="2"/>
      <c r="B1" s="2"/>
      <c r="C1" s="22"/>
      <c r="D1" s="116"/>
      <c r="E1" s="116"/>
      <c r="F1" s="116"/>
      <c r="G1" s="117"/>
      <c r="H1" s="4"/>
    </row>
    <row r="2" spans="1:8" ht="15.75" customHeight="1" thickBot="1" x14ac:dyDescent="0.3">
      <c r="A2" s="2"/>
      <c r="B2" s="118" t="s">
        <v>0</v>
      </c>
      <c r="C2" s="118" t="s">
        <v>1</v>
      </c>
      <c r="D2" s="119" t="s">
        <v>346</v>
      </c>
      <c r="E2" s="119"/>
      <c r="F2" s="120" t="s">
        <v>344</v>
      </c>
      <c r="G2" s="110" t="s">
        <v>345</v>
      </c>
      <c r="H2" s="6"/>
    </row>
    <row r="3" spans="1:8" ht="30.75" customHeight="1" thickBot="1" x14ac:dyDescent="0.3">
      <c r="A3" s="2"/>
      <c r="B3" s="118"/>
      <c r="C3" s="118"/>
      <c r="D3" s="119"/>
      <c r="E3" s="119"/>
      <c r="F3" s="121"/>
      <c r="G3" s="111"/>
    </row>
    <row r="4" spans="1:8" ht="15.75" thickBot="1" x14ac:dyDescent="0.3">
      <c r="A4" s="2"/>
      <c r="B4" s="3">
        <v>1</v>
      </c>
      <c r="C4" s="20">
        <v>2</v>
      </c>
      <c r="D4" s="114">
        <v>3</v>
      </c>
      <c r="E4" s="115"/>
      <c r="F4" s="10">
        <v>4</v>
      </c>
      <c r="G4" s="11">
        <v>5</v>
      </c>
    </row>
    <row r="5" spans="1:8" x14ac:dyDescent="0.25">
      <c r="B5" s="14" t="s">
        <v>2</v>
      </c>
      <c r="C5" s="21" t="s">
        <v>3</v>
      </c>
      <c r="D5" s="112">
        <v>8000000</v>
      </c>
      <c r="E5" s="113"/>
      <c r="F5" s="16">
        <v>8000</v>
      </c>
      <c r="G5" s="85">
        <f>F5*100/D5*1000</f>
        <v>100</v>
      </c>
    </row>
    <row r="6" spans="1:8" ht="22.5" x14ac:dyDescent="0.25">
      <c r="B6" s="1" t="s">
        <v>4</v>
      </c>
      <c r="C6" s="23" t="s">
        <v>5</v>
      </c>
      <c r="D6" s="98">
        <v>8000000</v>
      </c>
      <c r="E6" s="99"/>
      <c r="F6" s="7">
        <v>8000</v>
      </c>
      <c r="G6" s="86">
        <f>F6*100/D6*1000</f>
        <v>100</v>
      </c>
    </row>
    <row r="7" spans="1:8" ht="22.5" x14ac:dyDescent="0.25">
      <c r="B7" s="1" t="s">
        <v>6</v>
      </c>
      <c r="C7" s="23" t="s">
        <v>7</v>
      </c>
      <c r="D7" s="98">
        <v>8000000</v>
      </c>
      <c r="E7" s="99"/>
      <c r="F7" s="7">
        <v>8000</v>
      </c>
      <c r="G7" s="86">
        <f>F7*100/D7*1000</f>
        <v>100</v>
      </c>
    </row>
    <row r="8" spans="1:8" x14ac:dyDescent="0.25">
      <c r="B8" s="15" t="s">
        <v>8</v>
      </c>
      <c r="C8" s="24" t="s">
        <v>9</v>
      </c>
      <c r="D8" s="102">
        <v>621859260</v>
      </c>
      <c r="E8" s="103"/>
      <c r="F8" s="16">
        <f>SUM(F9,F11,F13,F17,F19,F21,F23,F25)</f>
        <v>621857.30000000005</v>
      </c>
      <c r="G8" s="85">
        <f>F8*100/D8*1000</f>
        <v>99.99968481614313</v>
      </c>
    </row>
    <row r="9" spans="1:8" x14ac:dyDescent="0.25">
      <c r="B9" s="1" t="s">
        <v>10</v>
      </c>
      <c r="C9" s="23" t="s">
        <v>11</v>
      </c>
      <c r="D9" s="98">
        <v>16816000</v>
      </c>
      <c r="E9" s="99"/>
      <c r="F9" s="7">
        <v>16816</v>
      </c>
      <c r="G9" s="86">
        <f t="shared" ref="G9:G18" si="0">F9*100/D9*1000</f>
        <v>100</v>
      </c>
    </row>
    <row r="10" spans="1:8" ht="22.5" x14ac:dyDescent="0.25">
      <c r="B10" s="1" t="s">
        <v>12</v>
      </c>
      <c r="C10" s="23" t="s">
        <v>13</v>
      </c>
      <c r="D10" s="98">
        <v>16816000</v>
      </c>
      <c r="E10" s="99"/>
      <c r="F10" s="7">
        <v>16816</v>
      </c>
      <c r="G10" s="86">
        <f t="shared" si="0"/>
        <v>100</v>
      </c>
    </row>
    <row r="11" spans="1:8" ht="22.5" x14ac:dyDescent="0.25">
      <c r="B11" s="1" t="s">
        <v>14</v>
      </c>
      <c r="C11" s="23" t="s">
        <v>15</v>
      </c>
      <c r="D11" s="98">
        <v>61283000</v>
      </c>
      <c r="E11" s="99"/>
      <c r="F11" s="7">
        <v>61283</v>
      </c>
      <c r="G11" s="86">
        <f t="shared" si="0"/>
        <v>100</v>
      </c>
    </row>
    <row r="12" spans="1:8" ht="33.75" x14ac:dyDescent="0.25">
      <c r="B12" s="1" t="s">
        <v>16</v>
      </c>
      <c r="C12" s="23" t="s">
        <v>17</v>
      </c>
      <c r="D12" s="98">
        <v>61283000</v>
      </c>
      <c r="E12" s="99"/>
      <c r="F12" s="7">
        <v>61283</v>
      </c>
      <c r="G12" s="86">
        <f t="shared" si="0"/>
        <v>100</v>
      </c>
    </row>
    <row r="13" spans="1:8" ht="33.75" x14ac:dyDescent="0.25">
      <c r="B13" s="1" t="s">
        <v>18</v>
      </c>
      <c r="C13" s="23" t="s">
        <v>19</v>
      </c>
      <c r="D13" s="98">
        <v>321386070</v>
      </c>
      <c r="E13" s="99"/>
      <c r="F13" s="7">
        <f>SUM(F14:F16)</f>
        <v>321386.09999999998</v>
      </c>
      <c r="G13" s="86">
        <f t="shared" si="0"/>
        <v>100.00000933456759</v>
      </c>
    </row>
    <row r="14" spans="1:8" ht="33.75" x14ac:dyDescent="0.25">
      <c r="B14" s="1" t="s">
        <v>20</v>
      </c>
      <c r="C14" s="23" t="s">
        <v>21</v>
      </c>
      <c r="D14" s="98">
        <v>108585000</v>
      </c>
      <c r="E14" s="99"/>
      <c r="F14" s="7">
        <v>108585</v>
      </c>
      <c r="G14" s="86">
        <f t="shared" si="0"/>
        <v>100</v>
      </c>
    </row>
    <row r="15" spans="1:8" ht="22.5" x14ac:dyDescent="0.25">
      <c r="B15" s="1" t="s">
        <v>22</v>
      </c>
      <c r="C15" s="23" t="s">
        <v>23</v>
      </c>
      <c r="D15" s="98">
        <v>212601000</v>
      </c>
      <c r="E15" s="99"/>
      <c r="F15" s="18">
        <v>212601</v>
      </c>
      <c r="G15" s="86">
        <f t="shared" si="0"/>
        <v>100</v>
      </c>
    </row>
    <row r="16" spans="1:8" x14ac:dyDescent="0.25">
      <c r="B16" s="1" t="s">
        <v>24</v>
      </c>
      <c r="C16" s="23" t="s">
        <v>25</v>
      </c>
      <c r="D16" s="108">
        <v>200.1</v>
      </c>
      <c r="E16" s="109"/>
      <c r="F16" s="89">
        <v>200.1</v>
      </c>
      <c r="G16" s="86">
        <f>F16*100/D16</f>
        <v>100</v>
      </c>
    </row>
    <row r="17" spans="2:8" ht="45" x14ac:dyDescent="0.25">
      <c r="B17" s="1" t="s">
        <v>26</v>
      </c>
      <c r="C17" s="23" t="s">
        <v>27</v>
      </c>
      <c r="D17" s="98">
        <v>77267190</v>
      </c>
      <c r="E17" s="99"/>
      <c r="F17" s="7">
        <v>77267.199999999997</v>
      </c>
      <c r="G17" s="86">
        <f t="shared" si="0"/>
        <v>100.00001294210388</v>
      </c>
    </row>
    <row r="18" spans="2:8" x14ac:dyDescent="0.25">
      <c r="B18" s="1" t="s">
        <v>28</v>
      </c>
      <c r="C18" s="23" t="s">
        <v>29</v>
      </c>
      <c r="D18" s="98">
        <v>77267190</v>
      </c>
      <c r="E18" s="99"/>
      <c r="F18" s="7">
        <v>77267.199999999997</v>
      </c>
      <c r="G18" s="86">
        <f t="shared" si="0"/>
        <v>100.00001294210388</v>
      </c>
    </row>
    <row r="19" spans="2:8" ht="22.5" x14ac:dyDescent="0.25">
      <c r="B19" s="1" t="s">
        <v>30</v>
      </c>
      <c r="C19" s="23" t="s">
        <v>31</v>
      </c>
      <c r="D19" s="98">
        <v>126614000</v>
      </c>
      <c r="E19" s="99"/>
      <c r="F19" s="7">
        <v>126614</v>
      </c>
      <c r="G19" s="86">
        <f>F19*100/D19*1000</f>
        <v>100</v>
      </c>
    </row>
    <row r="20" spans="2:8" ht="22.5" x14ac:dyDescent="0.25">
      <c r="B20" s="1" t="s">
        <v>32</v>
      </c>
      <c r="C20" s="23" t="s">
        <v>33</v>
      </c>
      <c r="D20" s="98">
        <v>126614000</v>
      </c>
      <c r="E20" s="99"/>
      <c r="F20" s="7">
        <v>126614</v>
      </c>
      <c r="G20" s="86">
        <f t="shared" ref="G20:G26" si="1">F20*100/D20*1000</f>
        <v>100</v>
      </c>
    </row>
    <row r="21" spans="2:8" x14ac:dyDescent="0.25">
      <c r="B21" s="1" t="s">
        <v>34</v>
      </c>
      <c r="C21" s="23" t="s">
        <v>35</v>
      </c>
      <c r="D21" s="98">
        <v>5053000</v>
      </c>
      <c r="E21" s="99"/>
      <c r="F21" s="7">
        <v>5053</v>
      </c>
      <c r="G21" s="86">
        <f t="shared" si="1"/>
        <v>100</v>
      </c>
    </row>
    <row r="22" spans="2:8" ht="45" x14ac:dyDescent="0.25">
      <c r="B22" s="1" t="s">
        <v>36</v>
      </c>
      <c r="C22" s="23" t="s">
        <v>37</v>
      </c>
      <c r="D22" s="98">
        <v>5053000</v>
      </c>
      <c r="E22" s="99"/>
      <c r="F22" s="7">
        <v>5053</v>
      </c>
      <c r="G22" s="86">
        <f t="shared" si="1"/>
        <v>100</v>
      </c>
    </row>
    <row r="23" spans="2:8" x14ac:dyDescent="0.25">
      <c r="B23" s="1" t="s">
        <v>38</v>
      </c>
      <c r="C23" s="23" t="s">
        <v>39</v>
      </c>
      <c r="D23" s="98">
        <v>440000</v>
      </c>
      <c r="E23" s="99"/>
      <c r="F23" s="7">
        <v>440</v>
      </c>
      <c r="G23" s="86">
        <f t="shared" si="1"/>
        <v>100</v>
      </c>
    </row>
    <row r="24" spans="2:8" ht="22.5" x14ac:dyDescent="0.25">
      <c r="B24" s="1" t="s">
        <v>40</v>
      </c>
      <c r="C24" s="23" t="s">
        <v>41</v>
      </c>
      <c r="D24" s="98">
        <v>440000</v>
      </c>
      <c r="E24" s="99"/>
      <c r="F24" s="7">
        <v>440</v>
      </c>
      <c r="G24" s="86">
        <f t="shared" si="1"/>
        <v>100</v>
      </c>
    </row>
    <row r="25" spans="2:8" x14ac:dyDescent="0.25">
      <c r="B25" s="1" t="s">
        <v>42</v>
      </c>
      <c r="C25" s="23" t="s">
        <v>43</v>
      </c>
      <c r="D25" s="98">
        <v>13000000</v>
      </c>
      <c r="E25" s="99"/>
      <c r="F25" s="7">
        <v>12998</v>
      </c>
      <c r="G25" s="86">
        <f t="shared" si="1"/>
        <v>99.984615384615381</v>
      </c>
    </row>
    <row r="26" spans="2:8" ht="22.5" x14ac:dyDescent="0.25">
      <c r="B26" s="1" t="s">
        <v>44</v>
      </c>
      <c r="C26" s="23" t="s">
        <v>45</v>
      </c>
      <c r="D26" s="98">
        <v>13000000</v>
      </c>
      <c r="E26" s="99"/>
      <c r="F26" s="7">
        <v>12998</v>
      </c>
      <c r="G26" s="86">
        <f t="shared" si="1"/>
        <v>99.984615384615381</v>
      </c>
    </row>
    <row r="27" spans="2:8" x14ac:dyDescent="0.25">
      <c r="B27" s="15" t="s">
        <v>46</v>
      </c>
      <c r="C27" s="24" t="s">
        <v>47</v>
      </c>
      <c r="D27" s="102">
        <v>2923854013.3000002</v>
      </c>
      <c r="E27" s="103"/>
      <c r="F27" s="16">
        <f>SUM(F28,F30,F35,F38)</f>
        <v>2909684.4000000004</v>
      </c>
      <c r="G27" s="85">
        <f>F27*100/D27*1000</f>
        <v>99.515378906212661</v>
      </c>
    </row>
    <row r="28" spans="2:8" x14ac:dyDescent="0.25">
      <c r="B28" s="1" t="s">
        <v>48</v>
      </c>
      <c r="C28" s="23" t="s">
        <v>49</v>
      </c>
      <c r="D28" s="98">
        <v>1218655857.3499999</v>
      </c>
      <c r="E28" s="99"/>
      <c r="F28" s="7">
        <v>1217977.6000000001</v>
      </c>
      <c r="G28" s="86">
        <f t="shared" ref="G28:G91" si="2">F28*100/D28*1000</f>
        <v>99.944343815695873</v>
      </c>
    </row>
    <row r="29" spans="2:8" ht="33.75" x14ac:dyDescent="0.25">
      <c r="B29" s="1" t="s">
        <v>50</v>
      </c>
      <c r="C29" s="23" t="s">
        <v>51</v>
      </c>
      <c r="D29" s="98">
        <v>1218655857.3499999</v>
      </c>
      <c r="E29" s="99"/>
      <c r="F29" s="7">
        <v>1217977.6000000001</v>
      </c>
      <c r="G29" s="86">
        <f t="shared" si="2"/>
        <v>99.944343815695873</v>
      </c>
    </row>
    <row r="30" spans="2:8" x14ac:dyDescent="0.25">
      <c r="B30" s="1" t="s">
        <v>52</v>
      </c>
      <c r="C30" s="23" t="s">
        <v>53</v>
      </c>
      <c r="D30" s="98">
        <v>1549807125.95</v>
      </c>
      <c r="E30" s="99"/>
      <c r="F30" s="7">
        <f>SUM(F31:F34)</f>
        <v>1536315.7000000002</v>
      </c>
      <c r="G30" s="86">
        <f t="shared" si="2"/>
        <v>99.12947709917583</v>
      </c>
    </row>
    <row r="31" spans="2:8" ht="22.5" x14ac:dyDescent="0.25">
      <c r="B31" s="1" t="s">
        <v>54</v>
      </c>
      <c r="C31" s="23" t="s">
        <v>55</v>
      </c>
      <c r="D31" s="98">
        <v>1312204564.6500001</v>
      </c>
      <c r="E31" s="99"/>
      <c r="F31" s="7">
        <v>1312204.6000000001</v>
      </c>
      <c r="G31" s="86">
        <f t="shared" si="2"/>
        <v>100.00000269393973</v>
      </c>
      <c r="H31" s="8"/>
    </row>
    <row r="32" spans="2:8" ht="56.25" x14ac:dyDescent="0.25">
      <c r="B32" s="1" t="s">
        <v>56</v>
      </c>
      <c r="C32" s="23" t="s">
        <v>57</v>
      </c>
      <c r="D32" s="98">
        <v>134301687.80000001</v>
      </c>
      <c r="E32" s="99"/>
      <c r="F32" s="13">
        <v>121118</v>
      </c>
      <c r="G32" s="86">
        <f t="shared" si="2"/>
        <v>90.183527835009073</v>
      </c>
      <c r="H32" s="8"/>
    </row>
    <row r="33" spans="2:7" ht="56.25" x14ac:dyDescent="0.25">
      <c r="B33" s="1" t="s">
        <v>58</v>
      </c>
      <c r="C33" s="23" t="s">
        <v>59</v>
      </c>
      <c r="D33" s="98">
        <v>1200000</v>
      </c>
      <c r="E33" s="99"/>
      <c r="F33" s="7">
        <v>1200</v>
      </c>
      <c r="G33" s="86">
        <f t="shared" si="2"/>
        <v>100</v>
      </c>
    </row>
    <row r="34" spans="2:7" x14ac:dyDescent="0.25">
      <c r="B34" s="1" t="s">
        <v>60</v>
      </c>
      <c r="C34" s="23" t="s">
        <v>61</v>
      </c>
      <c r="D34" s="98">
        <v>102100873.5</v>
      </c>
      <c r="E34" s="99"/>
      <c r="F34" s="7">
        <v>101793.1</v>
      </c>
      <c r="G34" s="86">
        <f t="shared" si="2"/>
        <v>99.698559385978228</v>
      </c>
    </row>
    <row r="35" spans="2:7" ht="22.5" x14ac:dyDescent="0.25">
      <c r="B35" s="1" t="s">
        <v>62</v>
      </c>
      <c r="C35" s="23" t="s">
        <v>63</v>
      </c>
      <c r="D35" s="98">
        <v>140127880</v>
      </c>
      <c r="E35" s="99"/>
      <c r="F35" s="7">
        <f>SUM(F36:F37)</f>
        <v>140127.9</v>
      </c>
      <c r="G35" s="86">
        <f t="shared" si="2"/>
        <v>100.00001427267721</v>
      </c>
    </row>
    <row r="36" spans="2:7" ht="33.75" x14ac:dyDescent="0.25">
      <c r="B36" s="1" t="s">
        <v>64</v>
      </c>
      <c r="C36" s="23" t="s">
        <v>65</v>
      </c>
      <c r="D36" s="98">
        <v>121887225</v>
      </c>
      <c r="E36" s="99"/>
      <c r="F36" s="7">
        <v>121887.2</v>
      </c>
      <c r="G36" s="86">
        <f t="shared" si="2"/>
        <v>99.999979489236878</v>
      </c>
    </row>
    <row r="37" spans="2:7" ht="33.75" x14ac:dyDescent="0.25">
      <c r="B37" s="1" t="s">
        <v>66</v>
      </c>
      <c r="C37" s="23" t="s">
        <v>67</v>
      </c>
      <c r="D37" s="98">
        <v>18240655</v>
      </c>
      <c r="E37" s="99"/>
      <c r="F37" s="7">
        <v>18240.7</v>
      </c>
      <c r="G37" s="86">
        <f t="shared" si="2"/>
        <v>100.00024670166724</v>
      </c>
    </row>
    <row r="38" spans="2:7" x14ac:dyDescent="0.25">
      <c r="B38" s="1" t="s">
        <v>68</v>
      </c>
      <c r="C38" s="23" t="s">
        <v>69</v>
      </c>
      <c r="D38" s="98">
        <v>15263150</v>
      </c>
      <c r="E38" s="99"/>
      <c r="F38" s="7">
        <v>15263.2</v>
      </c>
      <c r="G38" s="86">
        <f t="shared" si="2"/>
        <v>100.00032758637633</v>
      </c>
    </row>
    <row r="39" spans="2:7" ht="22.5" x14ac:dyDescent="0.25">
      <c r="B39" s="1" t="s">
        <v>40</v>
      </c>
      <c r="C39" s="23" t="s">
        <v>70</v>
      </c>
      <c r="D39" s="98">
        <v>15263150</v>
      </c>
      <c r="E39" s="99"/>
      <c r="F39" s="7">
        <v>15263.2</v>
      </c>
      <c r="G39" s="86">
        <f t="shared" si="2"/>
        <v>100.00032758637633</v>
      </c>
    </row>
    <row r="40" spans="2:7" x14ac:dyDescent="0.25">
      <c r="B40" s="15" t="s">
        <v>71</v>
      </c>
      <c r="C40" s="24" t="s">
        <v>72</v>
      </c>
      <c r="D40" s="102">
        <v>138759800</v>
      </c>
      <c r="E40" s="103"/>
      <c r="F40" s="16">
        <f>SUM(F41,F45,F47,F49)</f>
        <v>135772.6</v>
      </c>
      <c r="G40" s="85">
        <f t="shared" si="2"/>
        <v>97.847215115617061</v>
      </c>
    </row>
    <row r="41" spans="2:7" x14ac:dyDescent="0.25">
      <c r="B41" s="1" t="s">
        <v>73</v>
      </c>
      <c r="C41" s="23" t="s">
        <v>74</v>
      </c>
      <c r="D41" s="98">
        <v>83974400</v>
      </c>
      <c r="E41" s="99"/>
      <c r="F41" s="7">
        <f>SUM(F42:F44)</f>
        <v>82153.399999999994</v>
      </c>
      <c r="G41" s="86">
        <f t="shared" si="2"/>
        <v>97.83148197545917</v>
      </c>
    </row>
    <row r="42" spans="2:7" ht="45" x14ac:dyDescent="0.25">
      <c r="B42" s="1" t="s">
        <v>75</v>
      </c>
      <c r="C42" s="23" t="s">
        <v>76</v>
      </c>
      <c r="D42" s="98">
        <v>63073000</v>
      </c>
      <c r="E42" s="99"/>
      <c r="F42" s="7">
        <v>63073</v>
      </c>
      <c r="G42" s="86">
        <f t="shared" si="2"/>
        <v>100</v>
      </c>
    </row>
    <row r="43" spans="2:7" ht="22.5" x14ac:dyDescent="0.25">
      <c r="B43" s="1" t="s">
        <v>77</v>
      </c>
      <c r="C43" s="23" t="s">
        <v>78</v>
      </c>
      <c r="D43" s="98">
        <v>3521400</v>
      </c>
      <c r="E43" s="99"/>
      <c r="F43" s="7">
        <v>1700.4</v>
      </c>
      <c r="G43" s="86">
        <f t="shared" si="2"/>
        <v>48.287612881240413</v>
      </c>
    </row>
    <row r="44" spans="2:7" ht="33.75" x14ac:dyDescent="0.25">
      <c r="B44" s="1" t="s">
        <v>79</v>
      </c>
      <c r="C44" s="23" t="s">
        <v>80</v>
      </c>
      <c r="D44" s="98">
        <v>17380000</v>
      </c>
      <c r="E44" s="99"/>
      <c r="F44" s="7">
        <v>17380</v>
      </c>
      <c r="G44" s="86">
        <f t="shared" si="2"/>
        <v>100</v>
      </c>
    </row>
    <row r="45" spans="2:7" x14ac:dyDescent="0.25">
      <c r="B45" s="1" t="s">
        <v>81</v>
      </c>
      <c r="C45" s="23" t="s">
        <v>82</v>
      </c>
      <c r="D45" s="98">
        <v>1569000</v>
      </c>
      <c r="E45" s="99"/>
      <c r="F45" s="7">
        <v>1569</v>
      </c>
      <c r="G45" s="86">
        <f t="shared" si="2"/>
        <v>100</v>
      </c>
    </row>
    <row r="46" spans="2:7" ht="33.75" x14ac:dyDescent="0.25">
      <c r="B46" s="1" t="s">
        <v>83</v>
      </c>
      <c r="C46" s="23" t="s">
        <v>84</v>
      </c>
      <c r="D46" s="98">
        <v>1569000</v>
      </c>
      <c r="E46" s="99"/>
      <c r="F46" s="7">
        <v>1569</v>
      </c>
      <c r="G46" s="86">
        <f t="shared" si="2"/>
        <v>100</v>
      </c>
    </row>
    <row r="47" spans="2:7" ht="22.5" x14ac:dyDescent="0.25">
      <c r="B47" s="1" t="s">
        <v>85</v>
      </c>
      <c r="C47" s="23" t="s">
        <v>86</v>
      </c>
      <c r="D47" s="98">
        <v>42830000</v>
      </c>
      <c r="E47" s="99"/>
      <c r="F47" s="7">
        <v>42763.8</v>
      </c>
      <c r="G47" s="86">
        <f t="shared" si="2"/>
        <v>99.845435442446885</v>
      </c>
    </row>
    <row r="48" spans="2:7" ht="33.75" x14ac:dyDescent="0.25">
      <c r="B48" s="1" t="s">
        <v>87</v>
      </c>
      <c r="C48" s="23" t="s">
        <v>88</v>
      </c>
      <c r="D48" s="98">
        <v>42830000</v>
      </c>
      <c r="E48" s="99"/>
      <c r="F48" s="7">
        <v>42763.8</v>
      </c>
      <c r="G48" s="86">
        <f t="shared" si="2"/>
        <v>99.845435442446885</v>
      </c>
    </row>
    <row r="49" spans="2:7" ht="22.5" x14ac:dyDescent="0.25">
      <c r="B49" s="1" t="s">
        <v>89</v>
      </c>
      <c r="C49" s="23" t="s">
        <v>90</v>
      </c>
      <c r="D49" s="98">
        <v>10386400</v>
      </c>
      <c r="E49" s="99"/>
      <c r="F49" s="7">
        <v>9286.4</v>
      </c>
      <c r="G49" s="86">
        <f t="shared" si="2"/>
        <v>89.409227451282447</v>
      </c>
    </row>
    <row r="50" spans="2:7" ht="22.5" x14ac:dyDescent="0.25">
      <c r="B50" s="1" t="s">
        <v>91</v>
      </c>
      <c r="C50" s="23" t="s">
        <v>92</v>
      </c>
      <c r="D50" s="98">
        <v>10386400</v>
      </c>
      <c r="E50" s="99"/>
      <c r="F50" s="7">
        <v>9286.4</v>
      </c>
      <c r="G50" s="86">
        <f t="shared" si="2"/>
        <v>89.409227451282447</v>
      </c>
    </row>
    <row r="51" spans="2:7" x14ac:dyDescent="0.25">
      <c r="B51" s="15" t="s">
        <v>93</v>
      </c>
      <c r="C51" s="24" t="s">
        <v>94</v>
      </c>
      <c r="D51" s="102">
        <v>331912500</v>
      </c>
      <c r="E51" s="103"/>
      <c r="F51" s="16">
        <f>SUM(F52,F54)</f>
        <v>331912.5</v>
      </c>
      <c r="G51" s="85">
        <f t="shared" si="2"/>
        <v>100</v>
      </c>
    </row>
    <row r="52" spans="2:7" x14ac:dyDescent="0.25">
      <c r="B52" s="1" t="s">
        <v>95</v>
      </c>
      <c r="C52" s="23" t="s">
        <v>96</v>
      </c>
      <c r="D52" s="98">
        <v>100064702.16</v>
      </c>
      <c r="E52" s="99"/>
      <c r="F52" s="7">
        <v>100064.7</v>
      </c>
      <c r="G52" s="86">
        <f t="shared" si="2"/>
        <v>99.999997841396663</v>
      </c>
    </row>
    <row r="53" spans="2:7" ht="33.75" x14ac:dyDescent="0.25">
      <c r="B53" s="1" t="s">
        <v>97</v>
      </c>
      <c r="C53" s="23" t="s">
        <v>98</v>
      </c>
      <c r="D53" s="98">
        <v>100064702.16</v>
      </c>
      <c r="E53" s="99"/>
      <c r="F53" s="7">
        <v>100064.7</v>
      </c>
      <c r="G53" s="86">
        <f t="shared" si="2"/>
        <v>99.999997841396663</v>
      </c>
    </row>
    <row r="54" spans="2:7" x14ac:dyDescent="0.25">
      <c r="B54" s="1" t="s">
        <v>100</v>
      </c>
      <c r="C54" s="23" t="s">
        <v>101</v>
      </c>
      <c r="D54" s="98">
        <v>231847797.84</v>
      </c>
      <c r="E54" s="99"/>
      <c r="F54" s="7">
        <v>231847.8</v>
      </c>
      <c r="G54" s="86">
        <f t="shared" si="2"/>
        <v>100.00000093164569</v>
      </c>
    </row>
    <row r="55" spans="2:7" x14ac:dyDescent="0.25">
      <c r="B55" s="1" t="s">
        <v>102</v>
      </c>
      <c r="C55" s="23" t="s">
        <v>103</v>
      </c>
      <c r="D55" s="98">
        <v>231847797.84</v>
      </c>
      <c r="E55" s="99"/>
      <c r="F55" s="7">
        <v>231847.8</v>
      </c>
      <c r="G55" s="86">
        <f t="shared" si="2"/>
        <v>100.00000093164569</v>
      </c>
    </row>
    <row r="56" spans="2:7" x14ac:dyDescent="0.25">
      <c r="B56" s="15" t="s">
        <v>104</v>
      </c>
      <c r="C56" s="24" t="s">
        <v>105</v>
      </c>
      <c r="D56" s="102">
        <v>157960114.00999999</v>
      </c>
      <c r="E56" s="103"/>
      <c r="F56" s="16">
        <f>SUM(F57,F59,F61,F65)</f>
        <v>7161</v>
      </c>
      <c r="G56" s="85">
        <f t="shared" si="2"/>
        <v>4.5334229117780058</v>
      </c>
    </row>
    <row r="57" spans="2:7" ht="22.5" x14ac:dyDescent="0.25">
      <c r="B57" s="1" t="s">
        <v>106</v>
      </c>
      <c r="C57" s="23" t="s">
        <v>107</v>
      </c>
      <c r="D57" s="98">
        <v>200000</v>
      </c>
      <c r="E57" s="99"/>
      <c r="F57" s="7">
        <v>200</v>
      </c>
      <c r="G57" s="86">
        <f t="shared" si="2"/>
        <v>100</v>
      </c>
    </row>
    <row r="58" spans="2:7" ht="33.75" x14ac:dyDescent="0.25">
      <c r="B58" s="1" t="s">
        <v>108</v>
      </c>
      <c r="C58" s="23" t="s">
        <v>109</v>
      </c>
      <c r="D58" s="98">
        <v>200000</v>
      </c>
      <c r="E58" s="99"/>
      <c r="F58" s="7">
        <v>200</v>
      </c>
      <c r="G58" s="86">
        <f t="shared" si="2"/>
        <v>100</v>
      </c>
    </row>
    <row r="59" spans="2:7" ht="22.5" x14ac:dyDescent="0.25">
      <c r="B59" s="1" t="s">
        <v>110</v>
      </c>
      <c r="C59" s="23" t="s">
        <v>111</v>
      </c>
      <c r="D59" s="98">
        <v>242133.5</v>
      </c>
      <c r="E59" s="99"/>
      <c r="F59" s="7">
        <v>242.1</v>
      </c>
      <c r="G59" s="86">
        <f t="shared" si="2"/>
        <v>99.986164657100318</v>
      </c>
    </row>
    <row r="60" spans="2:7" ht="45" x14ac:dyDescent="0.25">
      <c r="B60" s="1" t="s">
        <v>112</v>
      </c>
      <c r="C60" s="23" t="s">
        <v>113</v>
      </c>
      <c r="D60" s="98">
        <v>242133.5</v>
      </c>
      <c r="E60" s="99"/>
      <c r="F60" s="7">
        <v>242.1</v>
      </c>
      <c r="G60" s="86">
        <f t="shared" si="2"/>
        <v>99.986164657100318</v>
      </c>
    </row>
    <row r="61" spans="2:7" x14ac:dyDescent="0.25">
      <c r="B61" s="1" t="s">
        <v>114</v>
      </c>
      <c r="C61" s="23" t="s">
        <v>115</v>
      </c>
      <c r="D61" s="98">
        <v>154602088.06</v>
      </c>
      <c r="E61" s="99"/>
      <c r="F61" s="7">
        <f>SUM(F62:F64)</f>
        <v>3803</v>
      </c>
      <c r="G61" s="86">
        <f t="shared" si="2"/>
        <v>2.4598632836861052</v>
      </c>
    </row>
    <row r="62" spans="2:7" ht="22.5" x14ac:dyDescent="0.25">
      <c r="B62" s="1" t="s">
        <v>116</v>
      </c>
      <c r="C62" s="23" t="s">
        <v>117</v>
      </c>
      <c r="D62" s="98">
        <v>265242.23999999999</v>
      </c>
      <c r="E62" s="99"/>
      <c r="F62" s="7">
        <v>265.2</v>
      </c>
      <c r="G62" s="86">
        <f t="shared" si="2"/>
        <v>99.984074934671042</v>
      </c>
    </row>
    <row r="63" spans="2:7" ht="22.5" x14ac:dyDescent="0.25">
      <c r="B63" s="1" t="s">
        <v>118</v>
      </c>
      <c r="C63" s="23" t="s">
        <v>119</v>
      </c>
      <c r="D63" s="98">
        <v>152326725.81999999</v>
      </c>
      <c r="E63" s="99"/>
      <c r="F63" s="7">
        <v>1527.7</v>
      </c>
      <c r="G63" s="86">
        <f t="shared" si="2"/>
        <v>1.0029100223720675</v>
      </c>
    </row>
    <row r="64" spans="2:7" ht="22.5" x14ac:dyDescent="0.25">
      <c r="B64" s="1" t="s">
        <v>347</v>
      </c>
      <c r="C64" s="23" t="s">
        <v>348</v>
      </c>
      <c r="D64" s="98">
        <v>2010120</v>
      </c>
      <c r="E64" s="99"/>
      <c r="F64" s="7">
        <v>2010.1</v>
      </c>
      <c r="G64" s="86">
        <f t="shared" si="2"/>
        <v>99.999005034525297</v>
      </c>
    </row>
    <row r="65" spans="2:7" ht="22.5" x14ac:dyDescent="0.25">
      <c r="B65" s="1" t="s">
        <v>120</v>
      </c>
      <c r="C65" s="23" t="s">
        <v>121</v>
      </c>
      <c r="D65" s="98">
        <v>2915892.45</v>
      </c>
      <c r="E65" s="99"/>
      <c r="F65" s="7">
        <v>2915.9</v>
      </c>
      <c r="G65" s="86">
        <f t="shared" si="2"/>
        <v>100.00025892587361</v>
      </c>
    </row>
    <row r="66" spans="2:7" ht="45" x14ac:dyDescent="0.25">
      <c r="B66" s="1" t="s">
        <v>122</v>
      </c>
      <c r="C66" s="23" t="s">
        <v>123</v>
      </c>
      <c r="D66" s="98">
        <v>2915892.45</v>
      </c>
      <c r="E66" s="99"/>
      <c r="F66" s="7">
        <v>2915.9</v>
      </c>
      <c r="G66" s="86">
        <f t="shared" si="2"/>
        <v>100.00025892587361</v>
      </c>
    </row>
    <row r="67" spans="2:7" ht="22.5" x14ac:dyDescent="0.25">
      <c r="B67" s="15" t="s">
        <v>124</v>
      </c>
      <c r="C67" s="24" t="s">
        <v>125</v>
      </c>
      <c r="D67" s="102">
        <v>397119303.06999999</v>
      </c>
      <c r="E67" s="103"/>
      <c r="F67" s="16">
        <f>SUM(F68,F71,F73)</f>
        <v>393819.3</v>
      </c>
      <c r="G67" s="85">
        <f t="shared" si="2"/>
        <v>99.169014690424575</v>
      </c>
    </row>
    <row r="68" spans="2:7" x14ac:dyDescent="0.25">
      <c r="B68" s="1" t="s">
        <v>126</v>
      </c>
      <c r="C68" s="23" t="s">
        <v>127</v>
      </c>
      <c r="D68" s="98">
        <v>3466320</v>
      </c>
      <c r="E68" s="99"/>
      <c r="F68" s="7">
        <f>SUM(F69:F70)</f>
        <v>3466.3</v>
      </c>
      <c r="G68" s="86">
        <f t="shared" si="2"/>
        <v>99.999423019225006</v>
      </c>
    </row>
    <row r="69" spans="2:7" ht="22.5" x14ac:dyDescent="0.25">
      <c r="B69" s="1" t="s">
        <v>128</v>
      </c>
      <c r="C69" s="23" t="s">
        <v>129</v>
      </c>
      <c r="D69" s="98">
        <v>1894320</v>
      </c>
      <c r="E69" s="99"/>
      <c r="F69" s="7">
        <v>1894.3</v>
      </c>
      <c r="G69" s="86">
        <f t="shared" si="2"/>
        <v>99.998944212171125</v>
      </c>
    </row>
    <row r="70" spans="2:7" ht="22.5" x14ac:dyDescent="0.25">
      <c r="B70" s="1" t="s">
        <v>130</v>
      </c>
      <c r="C70" s="23" t="s">
        <v>131</v>
      </c>
      <c r="D70" s="98">
        <v>1572000</v>
      </c>
      <c r="E70" s="99"/>
      <c r="F70" s="7">
        <v>1572</v>
      </c>
      <c r="G70" s="86">
        <f t="shared" si="2"/>
        <v>100</v>
      </c>
    </row>
    <row r="71" spans="2:7" x14ac:dyDescent="0.25">
      <c r="B71" s="1" t="s">
        <v>132</v>
      </c>
      <c r="C71" s="23" t="s">
        <v>133</v>
      </c>
      <c r="D71" s="98">
        <v>840000</v>
      </c>
      <c r="E71" s="99"/>
      <c r="F71" s="7">
        <v>840</v>
      </c>
      <c r="G71" s="86">
        <f t="shared" si="2"/>
        <v>100</v>
      </c>
    </row>
    <row r="72" spans="2:7" ht="33.75" x14ac:dyDescent="0.25">
      <c r="B72" s="1" t="s">
        <v>134</v>
      </c>
      <c r="C72" s="23" t="s">
        <v>135</v>
      </c>
      <c r="D72" s="98">
        <v>840000</v>
      </c>
      <c r="E72" s="99"/>
      <c r="F72" s="7">
        <v>840</v>
      </c>
      <c r="G72" s="86">
        <f t="shared" si="2"/>
        <v>100</v>
      </c>
    </row>
    <row r="73" spans="2:7" ht="22.5" x14ac:dyDescent="0.25">
      <c r="B73" s="1" t="s">
        <v>136</v>
      </c>
      <c r="C73" s="23" t="s">
        <v>137</v>
      </c>
      <c r="D73" s="98">
        <v>392812983.06999999</v>
      </c>
      <c r="E73" s="99"/>
      <c r="F73" s="7">
        <f>SUM(F74:F75)</f>
        <v>389513</v>
      </c>
      <c r="G73" s="86">
        <f t="shared" si="2"/>
        <v>99.159909877670231</v>
      </c>
    </row>
    <row r="74" spans="2:7" ht="22.5" x14ac:dyDescent="0.25">
      <c r="B74" s="1" t="s">
        <v>138</v>
      </c>
      <c r="C74" s="23" t="s">
        <v>139</v>
      </c>
      <c r="D74" s="98">
        <v>2880000</v>
      </c>
      <c r="E74" s="99"/>
      <c r="F74" s="7">
        <v>2132.9</v>
      </c>
      <c r="G74" s="86">
        <f t="shared" si="2"/>
        <v>74.059027777777771</v>
      </c>
    </row>
    <row r="75" spans="2:7" x14ac:dyDescent="0.25">
      <c r="B75" s="1" t="s">
        <v>140</v>
      </c>
      <c r="C75" s="23" t="s">
        <v>141</v>
      </c>
      <c r="D75" s="98">
        <v>389932983.06999999</v>
      </c>
      <c r="E75" s="99"/>
      <c r="F75" s="7">
        <v>387380.1</v>
      </c>
      <c r="G75" s="86">
        <f t="shared" si="2"/>
        <v>99.345302095272686</v>
      </c>
    </row>
    <row r="76" spans="2:7" ht="22.5" x14ac:dyDescent="0.25">
      <c r="B76" s="15" t="s">
        <v>142</v>
      </c>
      <c r="C76" s="24" t="s">
        <v>143</v>
      </c>
      <c r="D76" s="102">
        <v>148432250</v>
      </c>
      <c r="E76" s="103"/>
      <c r="F76" s="16">
        <f>SUM(F77,F82,F85,F87)</f>
        <v>140035.9</v>
      </c>
      <c r="G76" s="85">
        <f t="shared" si="2"/>
        <v>94.343311510807112</v>
      </c>
    </row>
    <row r="77" spans="2:7" ht="22.5" x14ac:dyDescent="0.25">
      <c r="B77" s="1" t="s">
        <v>144</v>
      </c>
      <c r="C77" s="23" t="s">
        <v>145</v>
      </c>
      <c r="D77" s="98">
        <v>96946950</v>
      </c>
      <c r="E77" s="99"/>
      <c r="F77" s="7">
        <f>SUM(F78:F81)</f>
        <v>89851.8</v>
      </c>
      <c r="G77" s="86">
        <f t="shared" si="2"/>
        <v>92.681409781328853</v>
      </c>
    </row>
    <row r="78" spans="2:7" ht="33.75" x14ac:dyDescent="0.25">
      <c r="B78" s="1" t="s">
        <v>146</v>
      </c>
      <c r="C78" s="23" t="s">
        <v>147</v>
      </c>
      <c r="D78" s="98">
        <v>1219000</v>
      </c>
      <c r="E78" s="99"/>
      <c r="F78" s="7">
        <v>1219</v>
      </c>
      <c r="G78" s="86">
        <f t="shared" si="2"/>
        <v>100</v>
      </c>
    </row>
    <row r="79" spans="2:7" ht="45" x14ac:dyDescent="0.25">
      <c r="B79" s="1" t="s">
        <v>148</v>
      </c>
      <c r="C79" s="23" t="s">
        <v>149</v>
      </c>
      <c r="D79" s="98">
        <v>13164000</v>
      </c>
      <c r="E79" s="99"/>
      <c r="F79" s="7">
        <v>13128.9</v>
      </c>
      <c r="G79" s="86">
        <f t="shared" si="2"/>
        <v>99.733363719234276</v>
      </c>
    </row>
    <row r="80" spans="2:7" ht="33.75" x14ac:dyDescent="0.25">
      <c r="B80" s="1" t="s">
        <v>150</v>
      </c>
      <c r="C80" s="23" t="s">
        <v>151</v>
      </c>
      <c r="D80" s="98">
        <v>18263000</v>
      </c>
      <c r="E80" s="99"/>
      <c r="F80" s="7">
        <v>14927.4</v>
      </c>
      <c r="G80" s="86">
        <f t="shared" si="2"/>
        <v>81.735749876800085</v>
      </c>
    </row>
    <row r="81" spans="2:7" ht="22.5" x14ac:dyDescent="0.25">
      <c r="B81" s="1" t="s">
        <v>152</v>
      </c>
      <c r="C81" s="23" t="s">
        <v>153</v>
      </c>
      <c r="D81" s="98">
        <v>64300950</v>
      </c>
      <c r="E81" s="99"/>
      <c r="F81" s="7">
        <v>60576.5</v>
      </c>
      <c r="G81" s="86">
        <f t="shared" si="2"/>
        <v>94.207783866334779</v>
      </c>
    </row>
    <row r="82" spans="2:7" ht="45" x14ac:dyDescent="0.25">
      <c r="B82" s="1" t="s">
        <v>154</v>
      </c>
      <c r="C82" s="23" t="s">
        <v>155</v>
      </c>
      <c r="D82" s="98">
        <v>44342100</v>
      </c>
      <c r="E82" s="99"/>
      <c r="F82" s="7">
        <f>SUM(F83:F84)</f>
        <v>44084.1</v>
      </c>
      <c r="G82" s="86">
        <f t="shared" si="2"/>
        <v>99.418160168327617</v>
      </c>
    </row>
    <row r="83" spans="2:7" ht="45" x14ac:dyDescent="0.25">
      <c r="B83" s="1" t="s">
        <v>156</v>
      </c>
      <c r="C83" s="23" t="s">
        <v>157</v>
      </c>
      <c r="D83" s="98">
        <v>41734300</v>
      </c>
      <c r="E83" s="99"/>
      <c r="F83" s="7">
        <v>41651.199999999997</v>
      </c>
      <c r="G83" s="86">
        <f t="shared" si="2"/>
        <v>99.800883206379396</v>
      </c>
    </row>
    <row r="84" spans="2:7" ht="45" x14ac:dyDescent="0.25">
      <c r="B84" s="1" t="s">
        <v>158</v>
      </c>
      <c r="C84" s="23" t="s">
        <v>159</v>
      </c>
      <c r="D84" s="98">
        <v>2607800</v>
      </c>
      <c r="E84" s="99"/>
      <c r="F84" s="7">
        <v>2432.9</v>
      </c>
      <c r="G84" s="86">
        <f t="shared" si="2"/>
        <v>93.293197331083675</v>
      </c>
    </row>
    <row r="85" spans="2:7" ht="33.75" x14ac:dyDescent="0.25">
      <c r="B85" s="1" t="s">
        <v>160</v>
      </c>
      <c r="C85" s="23" t="s">
        <v>161</v>
      </c>
      <c r="D85" s="98">
        <v>1782200</v>
      </c>
      <c r="E85" s="99"/>
      <c r="F85" s="7">
        <v>1718.5</v>
      </c>
      <c r="G85" s="86">
        <f t="shared" si="2"/>
        <v>96.425765907305575</v>
      </c>
    </row>
    <row r="86" spans="2:7" ht="78.75" x14ac:dyDescent="0.25">
      <c r="B86" s="1" t="s">
        <v>162</v>
      </c>
      <c r="C86" s="23" t="s">
        <v>163</v>
      </c>
      <c r="D86" s="98">
        <v>1782200</v>
      </c>
      <c r="E86" s="99"/>
      <c r="F86" s="7">
        <v>1718.5</v>
      </c>
      <c r="G86" s="86">
        <f t="shared" si="2"/>
        <v>96.425765907305575</v>
      </c>
    </row>
    <row r="87" spans="2:7" ht="22.5" x14ac:dyDescent="0.25">
      <c r="B87" s="1" t="s">
        <v>164</v>
      </c>
      <c r="C87" s="23" t="s">
        <v>165</v>
      </c>
      <c r="D87" s="98">
        <v>5361000</v>
      </c>
      <c r="E87" s="99"/>
      <c r="F87" s="7">
        <v>4381.5</v>
      </c>
      <c r="G87" s="86">
        <f t="shared" si="2"/>
        <v>81.729155008393946</v>
      </c>
    </row>
    <row r="88" spans="2:7" ht="22.5" x14ac:dyDescent="0.25">
      <c r="B88" s="1" t="s">
        <v>166</v>
      </c>
      <c r="C88" s="23" t="s">
        <v>167</v>
      </c>
      <c r="D88" s="98">
        <v>5361000</v>
      </c>
      <c r="E88" s="99"/>
      <c r="F88" s="7">
        <v>4381.5</v>
      </c>
      <c r="G88" s="86">
        <f t="shared" si="2"/>
        <v>81.729155008393946</v>
      </c>
    </row>
    <row r="89" spans="2:7" x14ac:dyDescent="0.25">
      <c r="B89" s="15" t="s">
        <v>168</v>
      </c>
      <c r="C89" s="24" t="s">
        <v>169</v>
      </c>
      <c r="D89" s="102">
        <v>43664500</v>
      </c>
      <c r="E89" s="103"/>
      <c r="F89" s="16">
        <f>SUM(F90,F93,F95)</f>
        <v>42417.8</v>
      </c>
      <c r="G89" s="85">
        <f t="shared" si="2"/>
        <v>97.144820162832502</v>
      </c>
    </row>
    <row r="90" spans="2:7" ht="33.75" x14ac:dyDescent="0.25">
      <c r="B90" s="1" t="s">
        <v>170</v>
      </c>
      <c r="C90" s="23" t="s">
        <v>171</v>
      </c>
      <c r="D90" s="98">
        <v>2320000</v>
      </c>
      <c r="E90" s="99"/>
      <c r="F90" s="7">
        <f>SUM(F91:F92)</f>
        <v>2107</v>
      </c>
      <c r="G90" s="86">
        <f t="shared" si="2"/>
        <v>90.818965517241381</v>
      </c>
    </row>
    <row r="91" spans="2:7" ht="22.5" x14ac:dyDescent="0.25">
      <c r="B91" s="1" t="s">
        <v>172</v>
      </c>
      <c r="C91" s="23" t="s">
        <v>173</v>
      </c>
      <c r="D91" s="98">
        <v>408000</v>
      </c>
      <c r="E91" s="99"/>
      <c r="F91" s="7">
        <v>195</v>
      </c>
      <c r="G91" s="86">
        <f t="shared" si="2"/>
        <v>47.794117647058819</v>
      </c>
    </row>
    <row r="92" spans="2:7" ht="33.75" x14ac:dyDescent="0.25">
      <c r="B92" s="1" t="s">
        <v>174</v>
      </c>
      <c r="C92" s="23" t="s">
        <v>175</v>
      </c>
      <c r="D92" s="98">
        <v>1912000</v>
      </c>
      <c r="E92" s="99"/>
      <c r="F92" s="7">
        <v>1912</v>
      </c>
      <c r="G92" s="86">
        <f t="shared" ref="G92:G155" si="3">F92*100/D92*1000</f>
        <v>100</v>
      </c>
    </row>
    <row r="93" spans="2:7" x14ac:dyDescent="0.25">
      <c r="B93" s="1" t="s">
        <v>176</v>
      </c>
      <c r="C93" s="23" t="s">
        <v>177</v>
      </c>
      <c r="D93" s="98">
        <v>8263500</v>
      </c>
      <c r="E93" s="99"/>
      <c r="F93" s="7">
        <v>7229.8</v>
      </c>
      <c r="G93" s="86">
        <f t="shared" si="3"/>
        <v>87.490772675016629</v>
      </c>
    </row>
    <row r="94" spans="2:7" ht="45" x14ac:dyDescent="0.25">
      <c r="B94" s="1" t="s">
        <v>178</v>
      </c>
      <c r="C94" s="23" t="s">
        <v>179</v>
      </c>
      <c r="D94" s="98">
        <v>8263500</v>
      </c>
      <c r="E94" s="99"/>
      <c r="F94" s="7">
        <v>7229.8</v>
      </c>
      <c r="G94" s="86">
        <f t="shared" si="3"/>
        <v>87.490772675016629</v>
      </c>
    </row>
    <row r="95" spans="2:7" ht="33.75" x14ac:dyDescent="0.25">
      <c r="B95" s="1" t="s">
        <v>180</v>
      </c>
      <c r="C95" s="23" t="s">
        <v>181</v>
      </c>
      <c r="D95" s="98">
        <v>33081000</v>
      </c>
      <c r="E95" s="99"/>
      <c r="F95" s="7">
        <v>33081</v>
      </c>
      <c r="G95" s="86">
        <f t="shared" si="3"/>
        <v>100</v>
      </c>
    </row>
    <row r="96" spans="2:7" ht="45" x14ac:dyDescent="0.25">
      <c r="B96" s="1" t="s">
        <v>182</v>
      </c>
      <c r="C96" s="23" t="s">
        <v>183</v>
      </c>
      <c r="D96" s="98">
        <v>33081000</v>
      </c>
      <c r="E96" s="99"/>
      <c r="F96" s="7">
        <v>33081</v>
      </c>
      <c r="G96" s="86">
        <f t="shared" si="3"/>
        <v>100</v>
      </c>
    </row>
    <row r="97" spans="2:7" ht="22.5" x14ac:dyDescent="0.25">
      <c r="B97" s="15" t="s">
        <v>184</v>
      </c>
      <c r="C97" s="24" t="s">
        <v>185</v>
      </c>
      <c r="D97" s="102">
        <v>94123576.969999999</v>
      </c>
      <c r="E97" s="103"/>
      <c r="F97" s="16">
        <f>SUM(F98,F100,F102,F106,F108)</f>
        <v>71681.400000000009</v>
      </c>
      <c r="G97" s="85">
        <f t="shared" si="3"/>
        <v>76.156689224472444</v>
      </c>
    </row>
    <row r="98" spans="2:7" x14ac:dyDescent="0.25">
      <c r="B98" s="1" t="s">
        <v>186</v>
      </c>
      <c r="C98" s="23" t="s">
        <v>187</v>
      </c>
      <c r="D98" s="98">
        <v>3539081.95</v>
      </c>
      <c r="E98" s="99"/>
      <c r="F98" s="7">
        <v>3539.1</v>
      </c>
      <c r="G98" s="86">
        <f t="shared" si="3"/>
        <v>100.00051001927208</v>
      </c>
    </row>
    <row r="99" spans="2:7" ht="45" x14ac:dyDescent="0.25">
      <c r="B99" s="1" t="s">
        <v>188</v>
      </c>
      <c r="C99" s="23" t="s">
        <v>189</v>
      </c>
      <c r="D99" s="98">
        <v>3539081.95</v>
      </c>
      <c r="E99" s="99"/>
      <c r="F99" s="7">
        <v>3539.1</v>
      </c>
      <c r="G99" s="86">
        <f t="shared" si="3"/>
        <v>100.00051001927208</v>
      </c>
    </row>
    <row r="100" spans="2:7" x14ac:dyDescent="0.25">
      <c r="B100" s="1" t="s">
        <v>190</v>
      </c>
      <c r="C100" s="23" t="s">
        <v>191</v>
      </c>
      <c r="D100" s="98">
        <v>9329798.6899999995</v>
      </c>
      <c r="E100" s="99"/>
      <c r="F100" s="7">
        <v>329.8</v>
      </c>
      <c r="G100" s="86">
        <f t="shared" si="3"/>
        <v>3.534910140703154</v>
      </c>
    </row>
    <row r="101" spans="2:7" ht="45" x14ac:dyDescent="0.25">
      <c r="B101" s="1" t="s">
        <v>192</v>
      </c>
      <c r="C101" s="23" t="s">
        <v>193</v>
      </c>
      <c r="D101" s="98">
        <v>9329798.6899999995</v>
      </c>
      <c r="E101" s="99"/>
      <c r="F101" s="7">
        <v>329.8</v>
      </c>
      <c r="G101" s="86">
        <f t="shared" si="3"/>
        <v>3.534910140703154</v>
      </c>
    </row>
    <row r="102" spans="2:7" ht="22.5" x14ac:dyDescent="0.25">
      <c r="B102" s="1" t="s">
        <v>194</v>
      </c>
      <c r="C102" s="23" t="s">
        <v>195</v>
      </c>
      <c r="D102" s="98">
        <v>75906696.329999998</v>
      </c>
      <c r="E102" s="99"/>
      <c r="F102" s="7">
        <f>SUM(F103:F105)</f>
        <v>62465.9</v>
      </c>
      <c r="G102" s="86">
        <f t="shared" si="3"/>
        <v>82.293003147486615</v>
      </c>
    </row>
    <row r="103" spans="2:7" ht="45" x14ac:dyDescent="0.25">
      <c r="B103" s="1" t="s">
        <v>196</v>
      </c>
      <c r="C103" s="23" t="s">
        <v>197</v>
      </c>
      <c r="D103" s="98">
        <v>37805726.329999998</v>
      </c>
      <c r="E103" s="99"/>
      <c r="F103" s="7">
        <v>37329.9</v>
      </c>
      <c r="G103" s="86">
        <f t="shared" si="3"/>
        <v>98.741390852151369</v>
      </c>
    </row>
    <row r="104" spans="2:7" ht="45" x14ac:dyDescent="0.25">
      <c r="B104" s="1" t="s">
        <v>198</v>
      </c>
      <c r="C104" s="23" t="s">
        <v>199</v>
      </c>
      <c r="D104" s="98">
        <v>29600970</v>
      </c>
      <c r="E104" s="99"/>
      <c r="F104" s="7">
        <v>20144</v>
      </c>
      <c r="G104" s="86">
        <f t="shared" si="3"/>
        <v>68.05182397738993</v>
      </c>
    </row>
    <row r="105" spans="2:7" ht="45" x14ac:dyDescent="0.25">
      <c r="B105" s="1" t="s">
        <v>200</v>
      </c>
      <c r="C105" s="23" t="s">
        <v>201</v>
      </c>
      <c r="D105" s="98">
        <v>8500000</v>
      </c>
      <c r="E105" s="99"/>
      <c r="F105" s="7">
        <v>4992</v>
      </c>
      <c r="G105" s="86">
        <f t="shared" si="3"/>
        <v>58.729411764705887</v>
      </c>
    </row>
    <row r="106" spans="2:7" x14ac:dyDescent="0.25">
      <c r="B106" s="1" t="s">
        <v>202</v>
      </c>
      <c r="C106" s="23" t="s">
        <v>203</v>
      </c>
      <c r="D106" s="98">
        <v>4686000</v>
      </c>
      <c r="E106" s="99"/>
      <c r="F106" s="7">
        <v>4686</v>
      </c>
      <c r="G106" s="86">
        <f t="shared" si="3"/>
        <v>100</v>
      </c>
    </row>
    <row r="107" spans="2:7" ht="22.5" x14ac:dyDescent="0.25">
      <c r="B107" s="1" t="s">
        <v>204</v>
      </c>
      <c r="C107" s="23" t="s">
        <v>205</v>
      </c>
      <c r="D107" s="98">
        <v>4686000</v>
      </c>
      <c r="E107" s="99"/>
      <c r="F107" s="7">
        <v>4686</v>
      </c>
      <c r="G107" s="86">
        <f t="shared" si="3"/>
        <v>100</v>
      </c>
    </row>
    <row r="108" spans="2:7" x14ac:dyDescent="0.25">
      <c r="B108" s="1" t="s">
        <v>38</v>
      </c>
      <c r="C108" s="23" t="s">
        <v>206</v>
      </c>
      <c r="D108" s="98">
        <v>662000</v>
      </c>
      <c r="E108" s="99"/>
      <c r="F108" s="7">
        <v>660.6</v>
      </c>
      <c r="G108" s="86">
        <f t="shared" si="3"/>
        <v>99.788519637462244</v>
      </c>
    </row>
    <row r="109" spans="2:7" ht="22.5" x14ac:dyDescent="0.25">
      <c r="B109" s="1" t="s">
        <v>40</v>
      </c>
      <c r="C109" s="23" t="s">
        <v>207</v>
      </c>
      <c r="D109" s="98">
        <v>662000</v>
      </c>
      <c r="E109" s="99"/>
      <c r="F109" s="7">
        <v>660.6</v>
      </c>
      <c r="G109" s="86">
        <f t="shared" si="3"/>
        <v>99.788519637462244</v>
      </c>
    </row>
    <row r="110" spans="2:7" x14ac:dyDescent="0.25">
      <c r="B110" s="15" t="s">
        <v>208</v>
      </c>
      <c r="C110" s="24" t="s">
        <v>209</v>
      </c>
      <c r="D110" s="102">
        <v>11137310</v>
      </c>
      <c r="E110" s="103"/>
      <c r="F110" s="16">
        <f>SUM(F111,F113)</f>
        <v>11137.3</v>
      </c>
      <c r="G110" s="85">
        <f t="shared" si="3"/>
        <v>99.999910211711793</v>
      </c>
    </row>
    <row r="111" spans="2:7" ht="22.5" x14ac:dyDescent="0.25">
      <c r="B111" s="1" t="s">
        <v>210</v>
      </c>
      <c r="C111" s="23" t="s">
        <v>211</v>
      </c>
      <c r="D111" s="98">
        <v>1400000</v>
      </c>
      <c r="E111" s="99"/>
      <c r="F111" s="7">
        <v>1400</v>
      </c>
      <c r="G111" s="86">
        <f t="shared" si="3"/>
        <v>100</v>
      </c>
    </row>
    <row r="112" spans="2:7" ht="22.5" x14ac:dyDescent="0.25">
      <c r="B112" s="1" t="s">
        <v>212</v>
      </c>
      <c r="C112" s="23" t="s">
        <v>213</v>
      </c>
      <c r="D112" s="98">
        <v>1400000</v>
      </c>
      <c r="E112" s="99"/>
      <c r="F112" s="7">
        <v>1400</v>
      </c>
      <c r="G112" s="86">
        <f t="shared" si="3"/>
        <v>100</v>
      </c>
    </row>
    <row r="113" spans="2:7" ht="22.5" x14ac:dyDescent="0.25">
      <c r="B113" s="1" t="s">
        <v>214</v>
      </c>
      <c r="C113" s="23" t="s">
        <v>215</v>
      </c>
      <c r="D113" s="98">
        <v>9737310</v>
      </c>
      <c r="E113" s="99"/>
      <c r="F113" s="7">
        <v>9737.2999999999993</v>
      </c>
      <c r="G113" s="86">
        <f t="shared" si="3"/>
        <v>99.999897302232327</v>
      </c>
    </row>
    <row r="114" spans="2:7" ht="22.5" x14ac:dyDescent="0.25">
      <c r="B114" s="1" t="s">
        <v>216</v>
      </c>
      <c r="C114" s="23" t="s">
        <v>217</v>
      </c>
      <c r="D114" s="98">
        <v>9737310</v>
      </c>
      <c r="E114" s="99"/>
      <c r="F114" s="7">
        <v>9737.2999999999993</v>
      </c>
      <c r="G114" s="86">
        <f t="shared" si="3"/>
        <v>99.999897302232327</v>
      </c>
    </row>
    <row r="115" spans="2:7" ht="22.5" x14ac:dyDescent="0.25">
      <c r="B115" s="15" t="s">
        <v>218</v>
      </c>
      <c r="C115" s="24" t="s">
        <v>219</v>
      </c>
      <c r="D115" s="102">
        <v>533934429.80000001</v>
      </c>
      <c r="E115" s="103"/>
      <c r="F115" s="16">
        <f>SUM(F116,F120,F122,F124)</f>
        <v>521228.9</v>
      </c>
      <c r="G115" s="85">
        <f t="shared" si="3"/>
        <v>97.620395110171259</v>
      </c>
    </row>
    <row r="116" spans="2:7" x14ac:dyDescent="0.25">
      <c r="B116" s="1" t="s">
        <v>220</v>
      </c>
      <c r="C116" s="23" t="s">
        <v>221</v>
      </c>
      <c r="D116" s="98">
        <v>47403500</v>
      </c>
      <c r="E116" s="99"/>
      <c r="F116" s="7">
        <f>SUM(F117:F119)</f>
        <v>45375.3</v>
      </c>
      <c r="G116" s="86">
        <f t="shared" si="3"/>
        <v>95.721412975835108</v>
      </c>
    </row>
    <row r="117" spans="2:7" ht="33.75" x14ac:dyDescent="0.25">
      <c r="B117" s="1" t="s">
        <v>222</v>
      </c>
      <c r="C117" s="23" t="s">
        <v>223</v>
      </c>
      <c r="D117" s="98">
        <v>36510500</v>
      </c>
      <c r="E117" s="99"/>
      <c r="F117" s="7">
        <v>34510.5</v>
      </c>
      <c r="G117" s="86">
        <f t="shared" si="3"/>
        <v>94.522123772613355</v>
      </c>
    </row>
    <row r="118" spans="2:7" ht="22.5" x14ac:dyDescent="0.25">
      <c r="B118" s="1" t="s">
        <v>224</v>
      </c>
      <c r="C118" s="23" t="s">
        <v>225</v>
      </c>
      <c r="D118" s="98">
        <v>10823000</v>
      </c>
      <c r="E118" s="99"/>
      <c r="F118" s="7">
        <v>10823</v>
      </c>
      <c r="G118" s="86">
        <f t="shared" si="3"/>
        <v>100</v>
      </c>
    </row>
    <row r="119" spans="2:7" ht="22.5" x14ac:dyDescent="0.25">
      <c r="B119" s="1" t="s">
        <v>40</v>
      </c>
      <c r="C119" s="23" t="s">
        <v>226</v>
      </c>
      <c r="D119" s="98">
        <v>70000</v>
      </c>
      <c r="E119" s="99"/>
      <c r="F119" s="7">
        <v>41.8</v>
      </c>
      <c r="G119" s="86">
        <f t="shared" si="3"/>
        <v>59.714285714285715</v>
      </c>
    </row>
    <row r="120" spans="2:7" ht="22.5" x14ac:dyDescent="0.25">
      <c r="B120" s="1" t="s">
        <v>227</v>
      </c>
      <c r="C120" s="23" t="s">
        <v>228</v>
      </c>
      <c r="D120" s="98">
        <v>650000</v>
      </c>
      <c r="E120" s="99"/>
      <c r="F120" s="7">
        <v>471.8</v>
      </c>
      <c r="G120" s="86">
        <f t="shared" si="3"/>
        <v>72.58461538461539</v>
      </c>
    </row>
    <row r="121" spans="2:7" ht="22.5" x14ac:dyDescent="0.25">
      <c r="B121" s="1" t="s">
        <v>229</v>
      </c>
      <c r="C121" s="23" t="s">
        <v>230</v>
      </c>
      <c r="D121" s="98">
        <v>650000</v>
      </c>
      <c r="E121" s="99"/>
      <c r="F121" s="7">
        <v>471.8</v>
      </c>
      <c r="G121" s="86">
        <f t="shared" si="3"/>
        <v>72.58461538461539</v>
      </c>
    </row>
    <row r="122" spans="2:7" x14ac:dyDescent="0.25">
      <c r="B122" s="1" t="s">
        <v>231</v>
      </c>
      <c r="C122" s="23" t="s">
        <v>232</v>
      </c>
      <c r="D122" s="98">
        <v>27965000</v>
      </c>
      <c r="E122" s="99"/>
      <c r="F122" s="7">
        <v>18400</v>
      </c>
      <c r="G122" s="86">
        <f t="shared" si="3"/>
        <v>65.79653137850886</v>
      </c>
    </row>
    <row r="123" spans="2:7" x14ac:dyDescent="0.25">
      <c r="B123" s="1" t="s">
        <v>233</v>
      </c>
      <c r="C123" s="23" t="s">
        <v>234</v>
      </c>
      <c r="D123" s="98">
        <v>27965000</v>
      </c>
      <c r="E123" s="99"/>
      <c r="F123" s="7">
        <v>18400</v>
      </c>
      <c r="G123" s="86">
        <f t="shared" si="3"/>
        <v>65.79653137850886</v>
      </c>
    </row>
    <row r="124" spans="2:7" x14ac:dyDescent="0.25">
      <c r="B124" s="1" t="s">
        <v>38</v>
      </c>
      <c r="C124" s="23" t="s">
        <v>235</v>
      </c>
      <c r="D124" s="98">
        <v>457915929.80000001</v>
      </c>
      <c r="E124" s="99"/>
      <c r="F124" s="7">
        <v>456981.8</v>
      </c>
      <c r="G124" s="86">
        <f t="shared" si="3"/>
        <v>99.796004083018474</v>
      </c>
    </row>
    <row r="125" spans="2:7" ht="22.5" x14ac:dyDescent="0.25">
      <c r="B125" s="1" t="s">
        <v>40</v>
      </c>
      <c r="C125" s="23" t="s">
        <v>236</v>
      </c>
      <c r="D125" s="98">
        <v>457915929.80000001</v>
      </c>
      <c r="E125" s="99"/>
      <c r="F125" s="7">
        <v>456981.8</v>
      </c>
      <c r="G125" s="86">
        <f t="shared" si="3"/>
        <v>99.796004083018474</v>
      </c>
    </row>
    <row r="126" spans="2:7" ht="45" x14ac:dyDescent="0.25">
      <c r="B126" s="15" t="s">
        <v>237</v>
      </c>
      <c r="C126" s="24" t="s">
        <v>238</v>
      </c>
      <c r="D126" s="102">
        <v>93894810</v>
      </c>
      <c r="E126" s="103"/>
      <c r="F126" s="16">
        <f>SUM(F127,F130,F132,F134)</f>
        <v>92019.7</v>
      </c>
      <c r="G126" s="85">
        <f t="shared" si="3"/>
        <v>98.002967363158831</v>
      </c>
    </row>
    <row r="127" spans="2:7" ht="33.75" x14ac:dyDescent="0.25">
      <c r="B127" s="1" t="s">
        <v>239</v>
      </c>
      <c r="C127" s="23" t="s">
        <v>240</v>
      </c>
      <c r="D127" s="98">
        <v>13915000</v>
      </c>
      <c r="E127" s="99"/>
      <c r="F127" s="7">
        <f>SUM(F128:F129)</f>
        <v>13563.1</v>
      </c>
      <c r="G127" s="86">
        <f t="shared" si="3"/>
        <v>97.471074380165291</v>
      </c>
    </row>
    <row r="128" spans="2:7" ht="33.75" x14ac:dyDescent="0.25">
      <c r="B128" s="1" t="s">
        <v>241</v>
      </c>
      <c r="C128" s="23" t="s">
        <v>242</v>
      </c>
      <c r="D128" s="98">
        <v>13000000</v>
      </c>
      <c r="E128" s="99"/>
      <c r="F128" s="7">
        <v>12982.5</v>
      </c>
      <c r="G128" s="86">
        <f t="shared" si="3"/>
        <v>99.865384615384613</v>
      </c>
    </row>
    <row r="129" spans="2:7" ht="22.5" x14ac:dyDescent="0.25">
      <c r="B129" s="1" t="s">
        <v>243</v>
      </c>
      <c r="C129" s="23" t="s">
        <v>244</v>
      </c>
      <c r="D129" s="98">
        <v>915000</v>
      </c>
      <c r="E129" s="99"/>
      <c r="F129" s="7">
        <v>580.6</v>
      </c>
      <c r="G129" s="86">
        <f t="shared" si="3"/>
        <v>63.453551912568308</v>
      </c>
    </row>
    <row r="130" spans="2:7" ht="22.5" x14ac:dyDescent="0.25">
      <c r="B130" s="1" t="s">
        <v>245</v>
      </c>
      <c r="C130" s="23" t="s">
        <v>246</v>
      </c>
      <c r="D130" s="98">
        <v>19862310</v>
      </c>
      <c r="E130" s="99"/>
      <c r="F130" s="7">
        <v>19862.3</v>
      </c>
      <c r="G130" s="86">
        <f t="shared" si="3"/>
        <v>99.999949653388754</v>
      </c>
    </row>
    <row r="131" spans="2:7" ht="33.75" x14ac:dyDescent="0.25">
      <c r="B131" s="1" t="s">
        <v>247</v>
      </c>
      <c r="C131" s="23" t="s">
        <v>248</v>
      </c>
      <c r="D131" s="98">
        <v>19862310</v>
      </c>
      <c r="E131" s="99"/>
      <c r="F131" s="7">
        <v>19862.3</v>
      </c>
      <c r="G131" s="86">
        <f t="shared" si="3"/>
        <v>99.999949653388754</v>
      </c>
    </row>
    <row r="132" spans="2:7" x14ac:dyDescent="0.25">
      <c r="B132" s="1" t="s">
        <v>249</v>
      </c>
      <c r="C132" s="23" t="s">
        <v>250</v>
      </c>
      <c r="D132" s="98">
        <v>58347500</v>
      </c>
      <c r="E132" s="99"/>
      <c r="F132" s="7">
        <v>58135.4</v>
      </c>
      <c r="G132" s="86">
        <f t="shared" si="3"/>
        <v>99.636488281417371</v>
      </c>
    </row>
    <row r="133" spans="2:7" ht="56.25" x14ac:dyDescent="0.25">
      <c r="B133" s="1" t="s">
        <v>251</v>
      </c>
      <c r="C133" s="23" t="s">
        <v>252</v>
      </c>
      <c r="D133" s="98">
        <v>58347500</v>
      </c>
      <c r="E133" s="99"/>
      <c r="F133" s="7">
        <v>58135.4</v>
      </c>
      <c r="G133" s="86">
        <f t="shared" si="3"/>
        <v>99.636488281417371</v>
      </c>
    </row>
    <row r="134" spans="2:7" x14ac:dyDescent="0.25">
      <c r="B134" s="1" t="s">
        <v>38</v>
      </c>
      <c r="C134" s="23" t="s">
        <v>253</v>
      </c>
      <c r="D134" s="98">
        <v>1770000</v>
      </c>
      <c r="E134" s="99"/>
      <c r="F134" s="7">
        <f>SUM(F135:F136)</f>
        <v>458.9</v>
      </c>
      <c r="G134" s="86">
        <f t="shared" si="3"/>
        <v>25.926553672316384</v>
      </c>
    </row>
    <row r="135" spans="2:7" ht="33.75" x14ac:dyDescent="0.25">
      <c r="B135" s="1" t="s">
        <v>254</v>
      </c>
      <c r="C135" s="23" t="s">
        <v>255</v>
      </c>
      <c r="D135" s="98">
        <v>1000</v>
      </c>
      <c r="E135" s="99"/>
      <c r="F135" s="7">
        <v>0</v>
      </c>
      <c r="G135" s="86">
        <f t="shared" si="3"/>
        <v>0</v>
      </c>
    </row>
    <row r="136" spans="2:7" ht="22.5" x14ac:dyDescent="0.25">
      <c r="B136" s="1" t="s">
        <v>256</v>
      </c>
      <c r="C136" s="23" t="s">
        <v>257</v>
      </c>
      <c r="D136" s="98">
        <v>1769000</v>
      </c>
      <c r="E136" s="99"/>
      <c r="F136" s="7">
        <v>458.9</v>
      </c>
      <c r="G136" s="86">
        <f t="shared" si="3"/>
        <v>25.941209723007347</v>
      </c>
    </row>
    <row r="137" spans="2:7" ht="22.5" x14ac:dyDescent="0.25">
      <c r="B137" s="15" t="s">
        <v>258</v>
      </c>
      <c r="C137" s="24" t="s">
        <v>259</v>
      </c>
      <c r="D137" s="102">
        <v>540859000</v>
      </c>
      <c r="E137" s="103"/>
      <c r="F137" s="16">
        <f>SUM(F138,F140)</f>
        <v>521933.8</v>
      </c>
      <c r="G137" s="85">
        <f t="shared" si="3"/>
        <v>96.500899495062484</v>
      </c>
    </row>
    <row r="138" spans="2:7" x14ac:dyDescent="0.25">
      <c r="B138" s="1" t="s">
        <v>260</v>
      </c>
      <c r="C138" s="23" t="s">
        <v>261</v>
      </c>
      <c r="D138" s="98">
        <v>108171000</v>
      </c>
      <c r="E138" s="99"/>
      <c r="F138" s="7">
        <v>108170.8</v>
      </c>
      <c r="G138" s="86">
        <f t="shared" si="3"/>
        <v>99.999815107561176</v>
      </c>
    </row>
    <row r="139" spans="2:7" ht="56.25" x14ac:dyDescent="0.25">
      <c r="B139" s="1" t="s">
        <v>262</v>
      </c>
      <c r="C139" s="23" t="s">
        <v>263</v>
      </c>
      <c r="D139" s="98">
        <v>108171000</v>
      </c>
      <c r="E139" s="99"/>
      <c r="F139" s="7">
        <v>108170.8</v>
      </c>
      <c r="G139" s="86">
        <f t="shared" si="3"/>
        <v>99.999815107561176</v>
      </c>
    </row>
    <row r="140" spans="2:7" x14ac:dyDescent="0.25">
      <c r="B140" s="1" t="s">
        <v>264</v>
      </c>
      <c r="C140" s="23" t="s">
        <v>265</v>
      </c>
      <c r="D140" s="98">
        <v>432688000</v>
      </c>
      <c r="E140" s="99"/>
      <c r="F140" s="7">
        <v>413763</v>
      </c>
      <c r="G140" s="86">
        <f t="shared" si="3"/>
        <v>95.626178678401061</v>
      </c>
    </row>
    <row r="141" spans="2:7" ht="33.75" x14ac:dyDescent="0.25">
      <c r="B141" s="1" t="s">
        <v>266</v>
      </c>
      <c r="C141" s="23" t="s">
        <v>267</v>
      </c>
      <c r="D141" s="98">
        <v>432688000</v>
      </c>
      <c r="E141" s="99"/>
      <c r="F141" s="7">
        <v>413763</v>
      </c>
      <c r="G141" s="86">
        <f t="shared" si="3"/>
        <v>95.626178678401061</v>
      </c>
    </row>
    <row r="142" spans="2:7" ht="22.5" x14ac:dyDescent="0.25">
      <c r="B142" s="15" t="s">
        <v>268</v>
      </c>
      <c r="C142" s="24" t="s">
        <v>269</v>
      </c>
      <c r="D142" s="102">
        <v>122190024.5</v>
      </c>
      <c r="E142" s="103"/>
      <c r="F142" s="16">
        <f>SUM(F143,F146)</f>
        <v>114070.7</v>
      </c>
      <c r="G142" s="85">
        <f t="shared" si="3"/>
        <v>93.355165830251551</v>
      </c>
    </row>
    <row r="143" spans="2:7" ht="67.5" x14ac:dyDescent="0.25">
      <c r="B143" s="1" t="s">
        <v>270</v>
      </c>
      <c r="C143" s="23" t="s">
        <v>271</v>
      </c>
      <c r="D143" s="98">
        <v>83270960</v>
      </c>
      <c r="E143" s="99"/>
      <c r="F143" s="7">
        <f>SUM(F144:F145)</f>
        <v>83246.2</v>
      </c>
      <c r="G143" s="86">
        <f t="shared" si="3"/>
        <v>99.970265744504445</v>
      </c>
    </row>
    <row r="144" spans="2:7" ht="33.75" x14ac:dyDescent="0.25">
      <c r="B144" s="1" t="s">
        <v>272</v>
      </c>
      <c r="C144" s="23" t="s">
        <v>273</v>
      </c>
      <c r="D144" s="98">
        <v>83049960</v>
      </c>
      <c r="E144" s="99"/>
      <c r="F144" s="7">
        <v>83050</v>
      </c>
      <c r="G144" s="86">
        <f t="shared" si="3"/>
        <v>100.00004816377997</v>
      </c>
    </row>
    <row r="145" spans="2:7" ht="45" x14ac:dyDescent="0.25">
      <c r="B145" s="1" t="s">
        <v>274</v>
      </c>
      <c r="C145" s="23" t="s">
        <v>275</v>
      </c>
      <c r="D145" s="98">
        <v>221000</v>
      </c>
      <c r="E145" s="99"/>
      <c r="F145" s="7">
        <v>196.2</v>
      </c>
      <c r="G145" s="86">
        <f t="shared" si="3"/>
        <v>88.778280542986423</v>
      </c>
    </row>
    <row r="146" spans="2:7" ht="33.75" x14ac:dyDescent="0.25">
      <c r="B146" s="1" t="s">
        <v>276</v>
      </c>
      <c r="C146" s="23" t="s">
        <v>277</v>
      </c>
      <c r="D146" s="98">
        <v>38919064.5</v>
      </c>
      <c r="E146" s="99"/>
      <c r="F146" s="7">
        <f>SUM(F147:F150)</f>
        <v>30824.5</v>
      </c>
      <c r="G146" s="86">
        <f t="shared" si="3"/>
        <v>79.201544014502204</v>
      </c>
    </row>
    <row r="147" spans="2:7" x14ac:dyDescent="0.25">
      <c r="B147" s="1" t="s">
        <v>278</v>
      </c>
      <c r="C147" s="23" t="s">
        <v>279</v>
      </c>
      <c r="D147" s="98">
        <v>3865400</v>
      </c>
      <c r="E147" s="99"/>
      <c r="F147" s="7">
        <v>3783.4</v>
      </c>
      <c r="G147" s="86">
        <f t="shared" si="3"/>
        <v>97.878615408495889</v>
      </c>
    </row>
    <row r="148" spans="2:7" x14ac:dyDescent="0.25">
      <c r="B148" s="1" t="s">
        <v>280</v>
      </c>
      <c r="C148" s="23" t="s">
        <v>281</v>
      </c>
      <c r="D148" s="98">
        <v>1717099.08</v>
      </c>
      <c r="E148" s="99"/>
      <c r="F148" s="7">
        <v>1693.3</v>
      </c>
      <c r="G148" s="86">
        <f t="shared" si="3"/>
        <v>98.613994947804642</v>
      </c>
    </row>
    <row r="149" spans="2:7" ht="22.5" x14ac:dyDescent="0.25">
      <c r="B149" s="1" t="s">
        <v>282</v>
      </c>
      <c r="C149" s="23" t="s">
        <v>283</v>
      </c>
      <c r="D149" s="98">
        <v>6365900.9199999999</v>
      </c>
      <c r="E149" s="99"/>
      <c r="F149" s="7">
        <v>6365.9</v>
      </c>
      <c r="G149" s="86">
        <f t="shared" si="3"/>
        <v>99.999985548000026</v>
      </c>
    </row>
    <row r="150" spans="2:7" x14ac:dyDescent="0.25">
      <c r="B150" s="1" t="s">
        <v>284</v>
      </c>
      <c r="C150" s="23" t="s">
        <v>285</v>
      </c>
      <c r="D150" s="98">
        <v>26970664.5</v>
      </c>
      <c r="E150" s="99"/>
      <c r="F150" s="7">
        <v>18981.900000000001</v>
      </c>
      <c r="G150" s="86">
        <f t="shared" si="3"/>
        <v>70.379800987105838</v>
      </c>
    </row>
    <row r="151" spans="2:7" ht="22.5" x14ac:dyDescent="0.25">
      <c r="B151" s="15" t="s">
        <v>286</v>
      </c>
      <c r="C151" s="24" t="s">
        <v>287</v>
      </c>
      <c r="D151" s="102">
        <v>34343200</v>
      </c>
      <c r="E151" s="103"/>
      <c r="F151" s="16">
        <f>SUM(F152,F155)</f>
        <v>34343.199999999997</v>
      </c>
      <c r="G151" s="85">
        <f t="shared" si="3"/>
        <v>99.999999999999986</v>
      </c>
    </row>
    <row r="152" spans="2:7" ht="22.5" x14ac:dyDescent="0.25">
      <c r="B152" s="1" t="s">
        <v>288</v>
      </c>
      <c r="C152" s="23" t="s">
        <v>289</v>
      </c>
      <c r="D152" s="98">
        <v>14768200</v>
      </c>
      <c r="E152" s="99"/>
      <c r="F152" s="7">
        <f>SUM(F153:F154)</f>
        <v>14768.2</v>
      </c>
      <c r="G152" s="86">
        <f t="shared" si="3"/>
        <v>100</v>
      </c>
    </row>
    <row r="153" spans="2:7" ht="56.25" x14ac:dyDescent="0.25">
      <c r="B153" s="1" t="s">
        <v>290</v>
      </c>
      <c r="C153" s="23" t="s">
        <v>291</v>
      </c>
      <c r="D153" s="98">
        <v>2867000</v>
      </c>
      <c r="E153" s="99"/>
      <c r="F153" s="7">
        <v>2867</v>
      </c>
      <c r="G153" s="86">
        <f t="shared" si="3"/>
        <v>100</v>
      </c>
    </row>
    <row r="154" spans="2:7" ht="33.75" x14ac:dyDescent="0.25">
      <c r="B154" s="1" t="s">
        <v>292</v>
      </c>
      <c r="C154" s="23" t="s">
        <v>293</v>
      </c>
      <c r="D154" s="98">
        <v>11901200</v>
      </c>
      <c r="E154" s="99"/>
      <c r="F154" s="7">
        <v>11901.2</v>
      </c>
      <c r="G154" s="86">
        <f t="shared" si="3"/>
        <v>100</v>
      </c>
    </row>
    <row r="155" spans="2:7" x14ac:dyDescent="0.25">
      <c r="B155" s="1" t="s">
        <v>38</v>
      </c>
      <c r="C155" s="23" t="s">
        <v>294</v>
      </c>
      <c r="D155" s="98">
        <v>19575000</v>
      </c>
      <c r="E155" s="99"/>
      <c r="F155" s="7">
        <v>19575</v>
      </c>
      <c r="G155" s="86">
        <f t="shared" si="3"/>
        <v>100</v>
      </c>
    </row>
    <row r="156" spans="2:7" ht="22.5" x14ac:dyDescent="0.25">
      <c r="B156" s="1" t="s">
        <v>40</v>
      </c>
      <c r="C156" s="23" t="s">
        <v>295</v>
      </c>
      <c r="D156" s="98">
        <v>19575000</v>
      </c>
      <c r="E156" s="99"/>
      <c r="F156" s="7">
        <v>19575</v>
      </c>
      <c r="G156" s="86">
        <f t="shared" ref="G156:G181" si="4">F156*100/D156*1000</f>
        <v>100</v>
      </c>
    </row>
    <row r="157" spans="2:7" ht="22.5" x14ac:dyDescent="0.25">
      <c r="B157" s="15" t="s">
        <v>296</v>
      </c>
      <c r="C157" s="24" t="s">
        <v>297</v>
      </c>
      <c r="D157" s="102">
        <v>685557094.12</v>
      </c>
      <c r="E157" s="103"/>
      <c r="F157" s="16">
        <f>SUM(F158,F161,F163)</f>
        <v>631414.79999999993</v>
      </c>
      <c r="G157" s="85">
        <f t="shared" si="4"/>
        <v>92.102438354970474</v>
      </c>
    </row>
    <row r="158" spans="2:7" x14ac:dyDescent="0.25">
      <c r="B158" s="1" t="s">
        <v>298</v>
      </c>
      <c r="C158" s="23" t="s">
        <v>299</v>
      </c>
      <c r="D158" s="98">
        <v>244841086.86000001</v>
      </c>
      <c r="E158" s="99"/>
      <c r="F158" s="7">
        <f>SUM(F159:F160)</f>
        <v>244771.8</v>
      </c>
      <c r="G158" s="86">
        <f t="shared" si="4"/>
        <v>99.971701293729495</v>
      </c>
    </row>
    <row r="159" spans="2:7" ht="22.5" x14ac:dyDescent="0.25">
      <c r="B159" s="1" t="s">
        <v>300</v>
      </c>
      <c r="C159" s="23" t="s">
        <v>301</v>
      </c>
      <c r="D159" s="98">
        <v>180557928.28</v>
      </c>
      <c r="E159" s="99"/>
      <c r="F159" s="7">
        <v>180489.1</v>
      </c>
      <c r="G159" s="86">
        <f t="shared" si="4"/>
        <v>99.961880222787414</v>
      </c>
    </row>
    <row r="160" spans="2:7" ht="22.5" x14ac:dyDescent="0.25">
      <c r="B160" s="1" t="s">
        <v>302</v>
      </c>
      <c r="C160" s="23" t="s">
        <v>303</v>
      </c>
      <c r="D160" s="98">
        <v>64283158.579999998</v>
      </c>
      <c r="E160" s="99"/>
      <c r="F160" s="7">
        <v>64282.7</v>
      </c>
      <c r="G160" s="86">
        <f t="shared" si="4"/>
        <v>99.999286624972811</v>
      </c>
    </row>
    <row r="161" spans="2:7" x14ac:dyDescent="0.25">
      <c r="B161" s="1" t="s">
        <v>304</v>
      </c>
      <c r="C161" s="23" t="s">
        <v>305</v>
      </c>
      <c r="D161" s="98">
        <v>422096287.25999999</v>
      </c>
      <c r="E161" s="99"/>
      <c r="F161" s="7">
        <v>368023.3</v>
      </c>
      <c r="G161" s="86">
        <f t="shared" si="4"/>
        <v>87.189418885674186</v>
      </c>
    </row>
    <row r="162" spans="2:7" ht="22.5" x14ac:dyDescent="0.25">
      <c r="B162" s="1" t="s">
        <v>306</v>
      </c>
      <c r="C162" s="23" t="s">
        <v>307</v>
      </c>
      <c r="D162" s="98">
        <v>422096287.25999999</v>
      </c>
      <c r="E162" s="99"/>
      <c r="F162" s="7">
        <v>368023.3</v>
      </c>
      <c r="G162" s="86">
        <f t="shared" si="4"/>
        <v>87.189418885674186</v>
      </c>
    </row>
    <row r="163" spans="2:7" ht="33.75" x14ac:dyDescent="0.25">
      <c r="B163" s="1" t="s">
        <v>308</v>
      </c>
      <c r="C163" s="23" t="s">
        <v>309</v>
      </c>
      <c r="D163" s="98">
        <v>18619720</v>
      </c>
      <c r="E163" s="99"/>
      <c r="F163" s="7">
        <f>SUM(F164:F165)</f>
        <v>18619.7</v>
      </c>
      <c r="G163" s="86">
        <f t="shared" si="4"/>
        <v>99.999892586999167</v>
      </c>
    </row>
    <row r="164" spans="2:7" ht="22.5" x14ac:dyDescent="0.25">
      <c r="B164" s="1" t="s">
        <v>310</v>
      </c>
      <c r="C164" s="23" t="s">
        <v>311</v>
      </c>
      <c r="D164" s="98">
        <v>13347500</v>
      </c>
      <c r="E164" s="99"/>
      <c r="F164" s="7">
        <v>13347.5</v>
      </c>
      <c r="G164" s="86">
        <f t="shared" si="4"/>
        <v>100</v>
      </c>
    </row>
    <row r="165" spans="2:7" ht="33.75" x14ac:dyDescent="0.25">
      <c r="B165" s="1" t="s">
        <v>312</v>
      </c>
      <c r="C165" s="23" t="s">
        <v>313</v>
      </c>
      <c r="D165" s="98">
        <v>5272220</v>
      </c>
      <c r="E165" s="99"/>
      <c r="F165" s="7">
        <v>5272.2</v>
      </c>
      <c r="G165" s="86">
        <f t="shared" si="4"/>
        <v>99.999620653159383</v>
      </c>
    </row>
    <row r="166" spans="2:7" ht="22.5" x14ac:dyDescent="0.25">
      <c r="B166" s="15" t="s">
        <v>314</v>
      </c>
      <c r="C166" s="24" t="s">
        <v>315</v>
      </c>
      <c r="D166" s="102">
        <v>536177070</v>
      </c>
      <c r="E166" s="103"/>
      <c r="F166" s="16">
        <f>SUM(F167,F171,F173)</f>
        <v>66305.600000000006</v>
      </c>
      <c r="G166" s="85">
        <f t="shared" si="4"/>
        <v>12.36636247797766</v>
      </c>
    </row>
    <row r="167" spans="2:7" ht="22.5" x14ac:dyDescent="0.25">
      <c r="B167" s="1" t="s">
        <v>316</v>
      </c>
      <c r="C167" s="23" t="s">
        <v>317</v>
      </c>
      <c r="D167" s="98">
        <v>525725010</v>
      </c>
      <c r="E167" s="99"/>
      <c r="F167" s="7">
        <f>SUM(F168:F170)</f>
        <v>58853.5</v>
      </c>
      <c r="G167" s="86">
        <f t="shared" si="4"/>
        <v>11.194730872704724</v>
      </c>
    </row>
    <row r="168" spans="2:7" ht="22.5" x14ac:dyDescent="0.25">
      <c r="B168" s="1" t="s">
        <v>318</v>
      </c>
      <c r="C168" s="23" t="s">
        <v>319</v>
      </c>
      <c r="D168" s="98">
        <v>33004960</v>
      </c>
      <c r="E168" s="99"/>
      <c r="F168" s="7">
        <v>33005</v>
      </c>
      <c r="G168" s="86">
        <f t="shared" si="4"/>
        <v>100.0001211939054</v>
      </c>
    </row>
    <row r="169" spans="2:7" ht="22.5" x14ac:dyDescent="0.25">
      <c r="B169" s="1" t="s">
        <v>320</v>
      </c>
      <c r="C169" s="23" t="s">
        <v>321</v>
      </c>
      <c r="D169" s="98">
        <v>2846300</v>
      </c>
      <c r="E169" s="99"/>
      <c r="F169" s="7">
        <v>0</v>
      </c>
      <c r="G169" s="86">
        <f t="shared" si="4"/>
        <v>0</v>
      </c>
    </row>
    <row r="170" spans="2:7" x14ac:dyDescent="0.25">
      <c r="B170" s="1" t="s">
        <v>60</v>
      </c>
      <c r="C170" s="23" t="s">
        <v>322</v>
      </c>
      <c r="D170" s="98">
        <v>489873750</v>
      </c>
      <c r="E170" s="99"/>
      <c r="F170" s="7">
        <v>25848.5</v>
      </c>
      <c r="G170" s="86">
        <f t="shared" si="4"/>
        <v>5.2765636043980724</v>
      </c>
    </row>
    <row r="171" spans="2:7" ht="22.5" x14ac:dyDescent="0.25">
      <c r="B171" s="1" t="s">
        <v>323</v>
      </c>
      <c r="C171" s="23" t="s">
        <v>324</v>
      </c>
      <c r="D171" s="98">
        <v>7452060</v>
      </c>
      <c r="E171" s="99"/>
      <c r="F171" s="7">
        <v>7452.1</v>
      </c>
      <c r="G171" s="86">
        <f t="shared" si="4"/>
        <v>100.00053676433093</v>
      </c>
    </row>
    <row r="172" spans="2:7" x14ac:dyDescent="0.25">
      <c r="B172" s="1" t="s">
        <v>99</v>
      </c>
      <c r="C172" s="23" t="s">
        <v>325</v>
      </c>
      <c r="D172" s="98">
        <v>7452060</v>
      </c>
      <c r="E172" s="99"/>
      <c r="F172" s="7">
        <v>7452.1</v>
      </c>
      <c r="G172" s="86">
        <f t="shared" si="4"/>
        <v>100.00053676433093</v>
      </c>
    </row>
    <row r="173" spans="2:7" ht="22.5" x14ac:dyDescent="0.25">
      <c r="B173" s="1" t="s">
        <v>326</v>
      </c>
      <c r="C173" s="23" t="s">
        <v>327</v>
      </c>
      <c r="D173" s="98">
        <v>3000000</v>
      </c>
      <c r="E173" s="99"/>
      <c r="F173" s="7">
        <v>0</v>
      </c>
      <c r="G173" s="86">
        <f t="shared" si="4"/>
        <v>0</v>
      </c>
    </row>
    <row r="174" spans="2:7" ht="22.5" x14ac:dyDescent="0.25">
      <c r="B174" s="1" t="s">
        <v>328</v>
      </c>
      <c r="C174" s="23" t="s">
        <v>329</v>
      </c>
      <c r="D174" s="98">
        <v>3000000</v>
      </c>
      <c r="E174" s="99"/>
      <c r="F174" s="7">
        <v>0</v>
      </c>
      <c r="G174" s="86">
        <f t="shared" si="4"/>
        <v>0</v>
      </c>
    </row>
    <row r="175" spans="2:7" ht="22.5" x14ac:dyDescent="0.25">
      <c r="B175" s="15" t="s">
        <v>330</v>
      </c>
      <c r="C175" s="24" t="s">
        <v>331</v>
      </c>
      <c r="D175" s="102">
        <v>196043318.80000001</v>
      </c>
      <c r="E175" s="103"/>
      <c r="F175" s="16">
        <f>SUM(F176,F178)</f>
        <v>165696.70000000001</v>
      </c>
      <c r="G175" s="85">
        <f t="shared" si="4"/>
        <v>84.52045242564013</v>
      </c>
    </row>
    <row r="176" spans="2:7" ht="22.5" x14ac:dyDescent="0.25">
      <c r="B176" s="1" t="s">
        <v>332</v>
      </c>
      <c r="C176" s="23" t="s">
        <v>333</v>
      </c>
      <c r="D176" s="98">
        <v>30346646.399999999</v>
      </c>
      <c r="E176" s="99"/>
      <c r="F176" s="7">
        <v>0</v>
      </c>
      <c r="G176" s="86">
        <f t="shared" si="4"/>
        <v>0</v>
      </c>
    </row>
    <row r="177" spans="1:15" ht="22.5" x14ac:dyDescent="0.25">
      <c r="B177" s="1" t="s">
        <v>334</v>
      </c>
      <c r="C177" s="23" t="s">
        <v>335</v>
      </c>
      <c r="D177" s="98">
        <v>30346646.399999999</v>
      </c>
      <c r="E177" s="99"/>
      <c r="F177" s="7">
        <v>0</v>
      </c>
      <c r="G177" s="86">
        <f t="shared" si="4"/>
        <v>0</v>
      </c>
    </row>
    <row r="178" spans="1:15" ht="45" x14ac:dyDescent="0.25">
      <c r="B178" s="1" t="s">
        <v>336</v>
      </c>
      <c r="C178" s="23" t="s">
        <v>337</v>
      </c>
      <c r="D178" s="98">
        <v>165696672.40000001</v>
      </c>
      <c r="E178" s="99"/>
      <c r="F178" s="7">
        <v>165696.70000000001</v>
      </c>
      <c r="G178" s="86">
        <f t="shared" si="4"/>
        <v>100.00001665694285</v>
      </c>
    </row>
    <row r="179" spans="1:15" ht="22.5" x14ac:dyDescent="0.25">
      <c r="B179" s="1" t="s">
        <v>334</v>
      </c>
      <c r="C179" s="23" t="s">
        <v>338</v>
      </c>
      <c r="D179" s="98">
        <v>165696672.40000001</v>
      </c>
      <c r="E179" s="99"/>
      <c r="F179" s="7">
        <v>165696.70000000001</v>
      </c>
      <c r="G179" s="86">
        <f t="shared" si="4"/>
        <v>100.00001665694285</v>
      </c>
    </row>
    <row r="180" spans="1:15" ht="22.5" x14ac:dyDescent="0.25">
      <c r="B180" s="15" t="s">
        <v>339</v>
      </c>
      <c r="C180" s="24" t="s">
        <v>340</v>
      </c>
      <c r="D180" s="102">
        <v>17038000</v>
      </c>
      <c r="E180" s="103"/>
      <c r="F180" s="16">
        <v>16350.9</v>
      </c>
      <c r="G180" s="85">
        <f t="shared" si="4"/>
        <v>95.967249677192157</v>
      </c>
    </row>
    <row r="181" spans="1:15" ht="15" customHeight="1" thickBot="1" x14ac:dyDescent="0.3">
      <c r="B181" s="15" t="s">
        <v>341</v>
      </c>
      <c r="C181" s="24" t="s">
        <v>342</v>
      </c>
      <c r="D181" s="102">
        <v>19044858.66</v>
      </c>
      <c r="E181" s="103"/>
      <c r="F181" s="17">
        <v>14675.6</v>
      </c>
      <c r="G181" s="87">
        <f t="shared" si="4"/>
        <v>77.058067282080842</v>
      </c>
    </row>
    <row r="182" spans="1:15" ht="15" customHeight="1" thickBot="1" x14ac:dyDescent="0.3">
      <c r="B182" s="104" t="s">
        <v>343</v>
      </c>
      <c r="C182" s="105"/>
      <c r="D182" s="106">
        <v>7655904433.2299995</v>
      </c>
      <c r="E182" s="107"/>
      <c r="F182" s="19">
        <f>SUM(F5,F8,F27,F40,F51,F56,F67,F76,F89,F97,F110,F115,F126,F137,F142,F151,F157,F166,F175,F180,F181)</f>
        <v>6851519.4000000013</v>
      </c>
      <c r="G182" s="88">
        <f>F182*100/D182*1000</f>
        <v>89.493272280952041</v>
      </c>
    </row>
    <row r="183" spans="1:15" x14ac:dyDescent="0.25">
      <c r="A183" s="2"/>
      <c r="B183" s="2"/>
      <c r="C183" s="2"/>
      <c r="D183" s="25"/>
      <c r="E183" s="100"/>
      <c r="F183" s="101"/>
      <c r="G183" s="9"/>
      <c r="H183" s="2"/>
      <c r="I183" s="5"/>
      <c r="J183" s="2"/>
      <c r="K183" s="2"/>
      <c r="L183" s="2"/>
      <c r="M183" s="2"/>
      <c r="N183" s="2"/>
      <c r="O183" s="2"/>
    </row>
  </sheetData>
  <mergeCells count="188">
    <mergeCell ref="G2:G3"/>
    <mergeCell ref="D5:E5"/>
    <mergeCell ref="D4:E4"/>
    <mergeCell ref="D1:E1"/>
    <mergeCell ref="F1:G1"/>
    <mergeCell ref="B2:B3"/>
    <mergeCell ref="C2:C3"/>
    <mergeCell ref="D2:E3"/>
    <mergeCell ref="D6:E6"/>
    <mergeCell ref="F2:F3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9:E19"/>
    <mergeCell ref="D20:E20"/>
    <mergeCell ref="D21:E21"/>
    <mergeCell ref="D16:E16"/>
    <mergeCell ref="D17:E17"/>
    <mergeCell ref="D18:E18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9:E49"/>
    <mergeCell ref="D50:E50"/>
    <mergeCell ref="D46:E46"/>
    <mergeCell ref="D47:E47"/>
    <mergeCell ref="D48:E48"/>
    <mergeCell ref="D51:E51"/>
    <mergeCell ref="D52:E52"/>
    <mergeCell ref="D53:E53"/>
    <mergeCell ref="D54:E54"/>
    <mergeCell ref="D55:E55"/>
    <mergeCell ref="D56:E56"/>
    <mergeCell ref="D66:E66"/>
    <mergeCell ref="D67:E67"/>
    <mergeCell ref="D68:E68"/>
    <mergeCell ref="D72:E72"/>
    <mergeCell ref="D57:E57"/>
    <mergeCell ref="D58:E58"/>
    <mergeCell ref="D59:E59"/>
    <mergeCell ref="D60:E60"/>
    <mergeCell ref="D65:E65"/>
    <mergeCell ref="D61:E61"/>
    <mergeCell ref="D62:E62"/>
    <mergeCell ref="D63:E63"/>
    <mergeCell ref="D73:E73"/>
    <mergeCell ref="D74:E74"/>
    <mergeCell ref="D69:E69"/>
    <mergeCell ref="D70:E70"/>
    <mergeCell ref="D75:E75"/>
    <mergeCell ref="D71:E71"/>
    <mergeCell ref="D76:E76"/>
    <mergeCell ref="D77:E77"/>
    <mergeCell ref="D78:E78"/>
    <mergeCell ref="D79:E79"/>
    <mergeCell ref="D80:E80"/>
    <mergeCell ref="D81:E81"/>
    <mergeCell ref="D82:E82"/>
    <mergeCell ref="D83:E83"/>
    <mergeCell ref="D84:E84"/>
    <mergeCell ref="D85:E85"/>
    <mergeCell ref="D86:E86"/>
    <mergeCell ref="D87:E87"/>
    <mergeCell ref="D88:E88"/>
    <mergeCell ref="D89:E89"/>
    <mergeCell ref="D90:E90"/>
    <mergeCell ref="D91:E91"/>
    <mergeCell ref="D92:E92"/>
    <mergeCell ref="D93:E93"/>
    <mergeCell ref="D94:E94"/>
    <mergeCell ref="D95:E95"/>
    <mergeCell ref="D96:E96"/>
    <mergeCell ref="D97:E97"/>
    <mergeCell ref="D98:E98"/>
    <mergeCell ref="D99:E99"/>
    <mergeCell ref="D102:E102"/>
    <mergeCell ref="D103:E103"/>
    <mergeCell ref="D100:E100"/>
    <mergeCell ref="D101:E101"/>
    <mergeCell ref="D104:E104"/>
    <mergeCell ref="D105:E105"/>
    <mergeCell ref="D106:E106"/>
    <mergeCell ref="D107:E107"/>
    <mergeCell ref="D108:E108"/>
    <mergeCell ref="D109:E109"/>
    <mergeCell ref="D110:E110"/>
    <mergeCell ref="D111:E111"/>
    <mergeCell ref="D112:E112"/>
    <mergeCell ref="D113:E113"/>
    <mergeCell ref="D114:E114"/>
    <mergeCell ref="D116:E116"/>
    <mergeCell ref="D117:E117"/>
    <mergeCell ref="D118:E118"/>
    <mergeCell ref="D124:E124"/>
    <mergeCell ref="D119:E119"/>
    <mergeCell ref="D120:E120"/>
    <mergeCell ref="D121:E121"/>
    <mergeCell ref="D125:E125"/>
    <mergeCell ref="D122:E122"/>
    <mergeCell ref="D123:E123"/>
    <mergeCell ref="D139:E139"/>
    <mergeCell ref="D140:E140"/>
    <mergeCell ref="D141:E141"/>
    <mergeCell ref="D142:E142"/>
    <mergeCell ref="D143:E143"/>
    <mergeCell ref="D126:E126"/>
    <mergeCell ref="D130:E130"/>
    <mergeCell ref="D131:E131"/>
    <mergeCell ref="D127:E127"/>
    <mergeCell ref="D128:E128"/>
    <mergeCell ref="D129:E129"/>
    <mergeCell ref="D132:E132"/>
    <mergeCell ref="D133:E133"/>
    <mergeCell ref="D134:E134"/>
    <mergeCell ref="D138:E138"/>
    <mergeCell ref="B182:C182"/>
    <mergeCell ref="D182:E182"/>
    <mergeCell ref="D165:E165"/>
    <mergeCell ref="D166:E166"/>
    <mergeCell ref="D163:E163"/>
    <mergeCell ref="D167:E167"/>
    <mergeCell ref="D168:E168"/>
    <mergeCell ref="D169:E169"/>
    <mergeCell ref="D170:E170"/>
    <mergeCell ref="D171:E171"/>
    <mergeCell ref="D172:E172"/>
    <mergeCell ref="D153:E153"/>
    <mergeCell ref="D154:E154"/>
    <mergeCell ref="D155:E155"/>
    <mergeCell ref="D156:E156"/>
    <mergeCell ref="D157:E157"/>
    <mergeCell ref="D158:E158"/>
    <mergeCell ref="D159:E159"/>
    <mergeCell ref="D160:E160"/>
    <mergeCell ref="D164:E164"/>
    <mergeCell ref="D161:E161"/>
    <mergeCell ref="D162:E162"/>
    <mergeCell ref="D144:E144"/>
    <mergeCell ref="E183:F183"/>
    <mergeCell ref="D64:E64"/>
    <mergeCell ref="D178:E178"/>
    <mergeCell ref="D179:E179"/>
    <mergeCell ref="D180:E180"/>
    <mergeCell ref="D181:E181"/>
    <mergeCell ref="D177:E177"/>
    <mergeCell ref="D173:E173"/>
    <mergeCell ref="D174:E174"/>
    <mergeCell ref="D175:E175"/>
    <mergeCell ref="D176:E176"/>
    <mergeCell ref="D115:E115"/>
    <mergeCell ref="D145:E145"/>
    <mergeCell ref="D146:E146"/>
    <mergeCell ref="D147:E147"/>
    <mergeCell ref="D148:E148"/>
    <mergeCell ref="D151:E151"/>
    <mergeCell ref="D149:E149"/>
    <mergeCell ref="D150:E150"/>
    <mergeCell ref="D152:E152"/>
    <mergeCell ref="D135:E135"/>
    <mergeCell ref="D136:E136"/>
    <mergeCell ref="D137:E137"/>
  </mergeCells>
  <pageMargins left="0.9055118110236221" right="0.70866141732283472" top="0.74803149606299213" bottom="0.74803149606299213" header="0.31496062992125984" footer="0.31496062992125984"/>
  <pageSetup paperSize="9" scale="8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Доходы</vt:lpstr>
      <vt:lpstr>Расходы</vt:lpstr>
      <vt:lpstr>Доходы!Заголовки_для_печати</vt:lpstr>
      <vt:lpstr>Доходы!Область_печати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RePack by Diakov</cp:lastModifiedBy>
  <cp:lastPrinted>2021-11-15T14:46:17Z</cp:lastPrinted>
  <dcterms:created xsi:type="dcterms:W3CDTF">2021-04-12T14:52:46Z</dcterms:created>
  <dcterms:modified xsi:type="dcterms:W3CDTF">2021-11-16T07:22:58Z</dcterms:modified>
</cp:coreProperties>
</file>