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ost\БЮДЖЕТЫ\бюджет 2022\УТОЧНЕНИЕ ДЕКАБРЬ\"/>
    </mc:Choice>
  </mc:AlternateContent>
  <bookViews>
    <workbookView xWindow="-120" yWindow="-120" windowWidth="29040" windowHeight="15840"/>
  </bookViews>
  <sheets>
    <sheet name="доходы" sheetId="4" r:id="rId1"/>
  </sheets>
  <definedNames>
    <definedName name="_xlnm.Print_Titles" localSheetId="0">доходы!$A:$B,доходы!$17:$18</definedName>
    <definedName name="_xlnm.Print_Area" localSheetId="0">доходы!$A$1:$Q$252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49" i="4" l="1"/>
  <c r="N249" i="4"/>
  <c r="M246" i="4"/>
  <c r="N246" i="4"/>
  <c r="O242" i="4" l="1"/>
  <c r="P242" i="4"/>
  <c r="Q242" i="4"/>
  <c r="L101" i="4" l="1"/>
  <c r="I101" i="4"/>
  <c r="J49" i="4"/>
  <c r="K49" i="4"/>
  <c r="L49" i="4"/>
  <c r="M49" i="4"/>
  <c r="N49" i="4"/>
  <c r="I49" i="4"/>
  <c r="Q204" i="4" l="1"/>
  <c r="P204" i="4"/>
  <c r="O204" i="4"/>
  <c r="J235" i="4" l="1"/>
  <c r="K235" i="4"/>
  <c r="L235" i="4"/>
  <c r="M235" i="4"/>
  <c r="N235" i="4"/>
  <c r="I235" i="4"/>
  <c r="N210" i="4"/>
  <c r="M210" i="4"/>
  <c r="L210" i="4"/>
  <c r="O107" i="4" l="1"/>
  <c r="P107" i="4"/>
  <c r="Q107" i="4"/>
  <c r="D101" i="4"/>
  <c r="E101" i="4"/>
  <c r="F101" i="4"/>
  <c r="G101" i="4"/>
  <c r="H101" i="4"/>
  <c r="J101" i="4"/>
  <c r="K101" i="4"/>
  <c r="M101" i="4"/>
  <c r="N101" i="4"/>
  <c r="C101" i="4"/>
  <c r="O39" i="4"/>
  <c r="O38" i="4"/>
  <c r="O37" i="4"/>
  <c r="O36" i="4"/>
  <c r="O35" i="4"/>
  <c r="O32" i="4"/>
  <c r="O31" i="4"/>
  <c r="O30" i="4"/>
  <c r="O29" i="4"/>
  <c r="O26" i="4"/>
  <c r="O25" i="4"/>
  <c r="O24" i="4"/>
  <c r="O23" i="4"/>
  <c r="O22" i="4"/>
  <c r="P22" i="4" l="1"/>
  <c r="Q22" i="4"/>
  <c r="P23" i="4"/>
  <c r="Q23" i="4"/>
  <c r="P24" i="4"/>
  <c r="Q24" i="4"/>
  <c r="P25" i="4"/>
  <c r="Q25" i="4"/>
  <c r="P26" i="4"/>
  <c r="Q26" i="4"/>
  <c r="P29" i="4"/>
  <c r="Q29" i="4"/>
  <c r="P30" i="4"/>
  <c r="Q30" i="4"/>
  <c r="P31" i="4"/>
  <c r="Q31" i="4"/>
  <c r="P32" i="4"/>
  <c r="Q32" i="4"/>
  <c r="P35" i="4"/>
  <c r="Q35" i="4"/>
  <c r="P36" i="4"/>
  <c r="Q36" i="4"/>
  <c r="P37" i="4"/>
  <c r="Q37" i="4"/>
  <c r="P38" i="4"/>
  <c r="Q38" i="4"/>
  <c r="P39" i="4"/>
  <c r="Q39" i="4"/>
  <c r="O40" i="4"/>
  <c r="P40" i="4"/>
  <c r="Q40" i="4"/>
  <c r="O41" i="4"/>
  <c r="P41" i="4"/>
  <c r="Q41" i="4"/>
  <c r="O42" i="4"/>
  <c r="P42" i="4"/>
  <c r="Q42" i="4"/>
  <c r="O44" i="4"/>
  <c r="P44" i="4"/>
  <c r="Q44" i="4"/>
  <c r="O46" i="4"/>
  <c r="P46" i="4"/>
  <c r="Q46" i="4"/>
  <c r="O47" i="4"/>
  <c r="P47" i="4"/>
  <c r="Q47" i="4"/>
  <c r="O49" i="4"/>
  <c r="P49" i="4"/>
  <c r="Q49" i="4"/>
  <c r="O53" i="4"/>
  <c r="P53" i="4"/>
  <c r="Q53" i="4"/>
  <c r="O54" i="4"/>
  <c r="P54" i="4"/>
  <c r="Q54" i="4"/>
  <c r="O55" i="4"/>
  <c r="P55" i="4"/>
  <c r="Q55" i="4"/>
  <c r="O57" i="4"/>
  <c r="P57" i="4"/>
  <c r="Q57" i="4"/>
  <c r="O59" i="4"/>
  <c r="P59" i="4"/>
  <c r="Q59" i="4"/>
  <c r="O60" i="4"/>
  <c r="P60" i="4"/>
  <c r="Q60" i="4"/>
  <c r="O61" i="4"/>
  <c r="P61" i="4"/>
  <c r="Q61" i="4"/>
  <c r="O62" i="4"/>
  <c r="P62" i="4"/>
  <c r="Q62" i="4"/>
  <c r="O63" i="4"/>
  <c r="P63" i="4"/>
  <c r="Q63" i="4"/>
  <c r="O64" i="4"/>
  <c r="P64" i="4"/>
  <c r="Q64" i="4"/>
  <c r="O66" i="4"/>
  <c r="P66" i="4"/>
  <c r="Q66" i="4"/>
  <c r="O67" i="4"/>
  <c r="P67" i="4"/>
  <c r="Q67" i="4"/>
  <c r="O68" i="4"/>
  <c r="P68" i="4"/>
  <c r="Q68" i="4"/>
  <c r="O70" i="4"/>
  <c r="P70" i="4"/>
  <c r="Q70" i="4"/>
  <c r="O71" i="4"/>
  <c r="P71" i="4"/>
  <c r="Q71" i="4"/>
  <c r="O74" i="4"/>
  <c r="P74" i="4"/>
  <c r="Q74" i="4"/>
  <c r="O75" i="4"/>
  <c r="P75" i="4"/>
  <c r="Q75" i="4"/>
  <c r="O76" i="4"/>
  <c r="P76" i="4"/>
  <c r="Q76" i="4"/>
  <c r="O77" i="4"/>
  <c r="P77" i="4"/>
  <c r="Q77" i="4"/>
  <c r="O78" i="4"/>
  <c r="P78" i="4"/>
  <c r="Q78" i="4"/>
  <c r="O80" i="4"/>
  <c r="P80" i="4"/>
  <c r="Q80" i="4"/>
  <c r="O82" i="4"/>
  <c r="P82" i="4"/>
  <c r="Q82" i="4"/>
  <c r="O83" i="4"/>
  <c r="P83" i="4"/>
  <c r="Q83" i="4"/>
  <c r="O84" i="4"/>
  <c r="P84" i="4"/>
  <c r="Q84" i="4"/>
  <c r="O85" i="4"/>
  <c r="P85" i="4"/>
  <c r="Q85" i="4"/>
  <c r="O88" i="4"/>
  <c r="P88" i="4"/>
  <c r="Q88" i="4"/>
  <c r="O89" i="4"/>
  <c r="P89" i="4"/>
  <c r="Q89" i="4"/>
  <c r="O90" i="4"/>
  <c r="P90" i="4"/>
  <c r="Q90" i="4"/>
  <c r="O91" i="4"/>
  <c r="P91" i="4"/>
  <c r="Q91" i="4"/>
  <c r="O92" i="4"/>
  <c r="P92" i="4"/>
  <c r="Q92" i="4"/>
  <c r="O94" i="4"/>
  <c r="P94" i="4"/>
  <c r="Q94" i="4"/>
  <c r="O95" i="4"/>
  <c r="P95" i="4"/>
  <c r="Q95" i="4"/>
  <c r="O97" i="4"/>
  <c r="P97" i="4"/>
  <c r="Q97" i="4"/>
  <c r="O98" i="4"/>
  <c r="P98" i="4"/>
  <c r="Q98" i="4"/>
  <c r="O99" i="4"/>
  <c r="P99" i="4"/>
  <c r="Q99" i="4"/>
  <c r="O100" i="4"/>
  <c r="P100" i="4"/>
  <c r="Q100" i="4"/>
  <c r="O102" i="4"/>
  <c r="P102" i="4"/>
  <c r="Q102" i="4"/>
  <c r="O103" i="4"/>
  <c r="P103" i="4"/>
  <c r="Q103" i="4"/>
  <c r="O104" i="4"/>
  <c r="P104" i="4"/>
  <c r="Q104" i="4"/>
  <c r="O105" i="4"/>
  <c r="P105" i="4"/>
  <c r="Q105" i="4"/>
  <c r="O106" i="4"/>
  <c r="P106" i="4"/>
  <c r="Q106" i="4"/>
  <c r="O108" i="4"/>
  <c r="P108" i="4"/>
  <c r="Q108" i="4"/>
  <c r="O109" i="4"/>
  <c r="P109" i="4"/>
  <c r="Q109" i="4"/>
  <c r="O111" i="4"/>
  <c r="P111" i="4"/>
  <c r="Q111" i="4"/>
  <c r="O113" i="4"/>
  <c r="P113" i="4"/>
  <c r="Q113" i="4"/>
  <c r="O114" i="4"/>
  <c r="P114" i="4"/>
  <c r="Q114" i="4"/>
  <c r="O115" i="4"/>
  <c r="P115" i="4"/>
  <c r="Q115" i="4"/>
  <c r="O116" i="4"/>
  <c r="P116" i="4"/>
  <c r="Q116" i="4"/>
  <c r="O118" i="4"/>
  <c r="P118" i="4"/>
  <c r="Q118" i="4"/>
  <c r="O122" i="4"/>
  <c r="P122" i="4"/>
  <c r="Q122" i="4"/>
  <c r="O123" i="4"/>
  <c r="P123" i="4"/>
  <c r="Q123" i="4"/>
  <c r="O126" i="4"/>
  <c r="P126" i="4"/>
  <c r="Q126" i="4"/>
  <c r="O127" i="4"/>
  <c r="P127" i="4"/>
  <c r="Q127" i="4"/>
  <c r="O128" i="4"/>
  <c r="P128" i="4"/>
  <c r="Q128" i="4"/>
  <c r="O129" i="4"/>
  <c r="P129" i="4"/>
  <c r="Q129" i="4"/>
  <c r="O130" i="4"/>
  <c r="P130" i="4"/>
  <c r="Q130" i="4"/>
  <c r="O132" i="4"/>
  <c r="P132" i="4"/>
  <c r="Q132" i="4"/>
  <c r="O133" i="4"/>
  <c r="P133" i="4"/>
  <c r="Q133" i="4"/>
  <c r="O134" i="4"/>
  <c r="P134" i="4"/>
  <c r="Q134" i="4"/>
  <c r="O135" i="4"/>
  <c r="P135" i="4"/>
  <c r="Q135" i="4"/>
  <c r="O136" i="4"/>
  <c r="P136" i="4"/>
  <c r="Q136" i="4"/>
  <c r="O138" i="4"/>
  <c r="P138" i="4"/>
  <c r="Q138" i="4"/>
  <c r="O140" i="4"/>
  <c r="P140" i="4"/>
  <c r="Q140" i="4"/>
  <c r="O141" i="4"/>
  <c r="P141" i="4"/>
  <c r="Q141" i="4"/>
  <c r="O142" i="4"/>
  <c r="P142" i="4"/>
  <c r="Q142" i="4"/>
  <c r="O144" i="4"/>
  <c r="P144" i="4"/>
  <c r="Q144" i="4"/>
  <c r="O145" i="4"/>
  <c r="P145" i="4"/>
  <c r="Q145" i="4"/>
  <c r="O146" i="4"/>
  <c r="P146" i="4"/>
  <c r="Q146" i="4"/>
  <c r="O147" i="4"/>
  <c r="P147" i="4"/>
  <c r="Q147" i="4"/>
  <c r="O148" i="4"/>
  <c r="P148" i="4"/>
  <c r="Q148" i="4"/>
  <c r="O149" i="4"/>
  <c r="P149" i="4"/>
  <c r="Q149" i="4"/>
  <c r="O151" i="4"/>
  <c r="P151" i="4"/>
  <c r="Q151" i="4"/>
  <c r="O152" i="4"/>
  <c r="P152" i="4"/>
  <c r="Q152" i="4"/>
  <c r="O154" i="4"/>
  <c r="P154" i="4"/>
  <c r="Q154" i="4"/>
  <c r="O155" i="4"/>
  <c r="P155" i="4"/>
  <c r="Q155" i="4"/>
  <c r="O156" i="4"/>
  <c r="P156" i="4"/>
  <c r="Q156" i="4"/>
  <c r="O157" i="4"/>
  <c r="P157" i="4"/>
  <c r="Q157" i="4"/>
  <c r="O158" i="4"/>
  <c r="P158" i="4"/>
  <c r="Q158" i="4"/>
  <c r="O159" i="4"/>
  <c r="P159" i="4"/>
  <c r="Q159" i="4"/>
  <c r="O160" i="4"/>
  <c r="P160" i="4"/>
  <c r="Q160" i="4"/>
  <c r="O161" i="4"/>
  <c r="P161" i="4"/>
  <c r="Q161" i="4"/>
  <c r="O162" i="4"/>
  <c r="P162" i="4"/>
  <c r="Q162" i="4"/>
  <c r="O163" i="4"/>
  <c r="P163" i="4"/>
  <c r="Q163" i="4"/>
  <c r="O165" i="4"/>
  <c r="P165" i="4"/>
  <c r="Q165" i="4"/>
  <c r="O166" i="4"/>
  <c r="P166" i="4"/>
  <c r="Q166" i="4"/>
  <c r="O169" i="4"/>
  <c r="P169" i="4"/>
  <c r="Q169" i="4"/>
  <c r="O171" i="4"/>
  <c r="P171" i="4"/>
  <c r="Q171" i="4"/>
  <c r="O173" i="4"/>
  <c r="P173" i="4"/>
  <c r="Q173" i="4"/>
  <c r="O175" i="4"/>
  <c r="P175" i="4"/>
  <c r="Q175" i="4"/>
  <c r="O177" i="4"/>
  <c r="P177" i="4"/>
  <c r="Q177" i="4"/>
  <c r="O178" i="4"/>
  <c r="P178" i="4"/>
  <c r="Q178" i="4"/>
  <c r="O179" i="4"/>
  <c r="P179" i="4"/>
  <c r="Q179" i="4"/>
  <c r="O181" i="4"/>
  <c r="P181" i="4"/>
  <c r="Q181" i="4"/>
  <c r="O182" i="4"/>
  <c r="P182" i="4"/>
  <c r="Q182" i="4"/>
  <c r="O183" i="4"/>
  <c r="P183" i="4"/>
  <c r="Q183" i="4"/>
  <c r="O184" i="4"/>
  <c r="P184" i="4"/>
  <c r="Q184" i="4"/>
  <c r="O185" i="4"/>
  <c r="P185" i="4"/>
  <c r="Q185" i="4"/>
  <c r="O186" i="4"/>
  <c r="P186" i="4"/>
  <c r="Q186" i="4"/>
  <c r="O187" i="4"/>
  <c r="P187" i="4"/>
  <c r="Q187" i="4"/>
  <c r="O188" i="4"/>
  <c r="P188" i="4"/>
  <c r="Q188" i="4"/>
  <c r="O189" i="4"/>
  <c r="P189" i="4"/>
  <c r="Q189" i="4"/>
  <c r="O190" i="4"/>
  <c r="P190" i="4"/>
  <c r="Q190" i="4"/>
  <c r="O191" i="4"/>
  <c r="P191" i="4"/>
  <c r="Q191" i="4"/>
  <c r="O192" i="4"/>
  <c r="P192" i="4"/>
  <c r="Q192" i="4"/>
  <c r="O193" i="4"/>
  <c r="P193" i="4"/>
  <c r="Q193" i="4"/>
  <c r="O194" i="4"/>
  <c r="P194" i="4"/>
  <c r="Q194" i="4"/>
  <c r="O195" i="4"/>
  <c r="P195" i="4"/>
  <c r="Q195" i="4"/>
  <c r="O196" i="4"/>
  <c r="P196" i="4"/>
  <c r="Q196" i="4"/>
  <c r="O197" i="4"/>
  <c r="P197" i="4"/>
  <c r="Q197" i="4"/>
  <c r="O198" i="4"/>
  <c r="P198" i="4"/>
  <c r="Q198" i="4"/>
  <c r="O199" i="4"/>
  <c r="P199" i="4"/>
  <c r="Q199" i="4"/>
  <c r="O200" i="4"/>
  <c r="P200" i="4"/>
  <c r="Q200" i="4"/>
  <c r="O201" i="4"/>
  <c r="P201" i="4"/>
  <c r="Q201" i="4"/>
  <c r="O202" i="4"/>
  <c r="P202" i="4"/>
  <c r="Q202" i="4"/>
  <c r="O203" i="4"/>
  <c r="P203" i="4"/>
  <c r="Q203" i="4"/>
  <c r="O205" i="4"/>
  <c r="P205" i="4"/>
  <c r="Q205" i="4"/>
  <c r="O208" i="4"/>
  <c r="P208" i="4"/>
  <c r="Q208" i="4"/>
  <c r="O209" i="4"/>
  <c r="P209" i="4"/>
  <c r="Q209" i="4"/>
  <c r="P210" i="4"/>
  <c r="Q210" i="4"/>
  <c r="O211" i="4"/>
  <c r="P211" i="4"/>
  <c r="Q211" i="4"/>
  <c r="O212" i="4"/>
  <c r="P212" i="4"/>
  <c r="Q212" i="4"/>
  <c r="O213" i="4"/>
  <c r="P213" i="4"/>
  <c r="Q213" i="4"/>
  <c r="O214" i="4"/>
  <c r="P214" i="4"/>
  <c r="Q214" i="4"/>
  <c r="O215" i="4"/>
  <c r="P215" i="4"/>
  <c r="Q215" i="4"/>
  <c r="O216" i="4"/>
  <c r="P216" i="4"/>
  <c r="Q216" i="4"/>
  <c r="O217" i="4"/>
  <c r="P217" i="4"/>
  <c r="Q217" i="4"/>
  <c r="O218" i="4"/>
  <c r="P218" i="4"/>
  <c r="Q218" i="4"/>
  <c r="O219" i="4"/>
  <c r="P219" i="4"/>
  <c r="Q219" i="4"/>
  <c r="O220" i="4"/>
  <c r="P220" i="4"/>
  <c r="Q220" i="4"/>
  <c r="O221" i="4"/>
  <c r="P221" i="4"/>
  <c r="Q221" i="4"/>
  <c r="O222" i="4"/>
  <c r="P222" i="4"/>
  <c r="Q222" i="4"/>
  <c r="O224" i="4"/>
  <c r="P224" i="4"/>
  <c r="Q224" i="4"/>
  <c r="O225" i="4"/>
  <c r="P225" i="4"/>
  <c r="Q225" i="4"/>
  <c r="O226" i="4"/>
  <c r="P226" i="4"/>
  <c r="Q226" i="4"/>
  <c r="O227" i="4"/>
  <c r="P227" i="4"/>
  <c r="Q227" i="4"/>
  <c r="O228" i="4"/>
  <c r="P228" i="4"/>
  <c r="Q228" i="4"/>
  <c r="O230" i="4"/>
  <c r="P230" i="4"/>
  <c r="Q230" i="4"/>
  <c r="O231" i="4"/>
  <c r="P231" i="4"/>
  <c r="Q231" i="4"/>
  <c r="O232" i="4"/>
  <c r="P232" i="4"/>
  <c r="Q232" i="4"/>
  <c r="O234" i="4"/>
  <c r="P234" i="4"/>
  <c r="Q234" i="4"/>
  <c r="O236" i="4"/>
  <c r="P236" i="4"/>
  <c r="Q236" i="4"/>
  <c r="O237" i="4"/>
  <c r="P237" i="4"/>
  <c r="Q237" i="4"/>
  <c r="O238" i="4"/>
  <c r="P238" i="4"/>
  <c r="Q238" i="4"/>
  <c r="O239" i="4"/>
  <c r="P239" i="4"/>
  <c r="Q239" i="4"/>
  <c r="O240" i="4"/>
  <c r="P240" i="4"/>
  <c r="Q240" i="4"/>
  <c r="O241" i="4"/>
  <c r="P241" i="4"/>
  <c r="Q241" i="4"/>
  <c r="O243" i="4"/>
  <c r="P243" i="4"/>
  <c r="Q243" i="4"/>
  <c r="O244" i="4"/>
  <c r="P244" i="4"/>
  <c r="Q244" i="4"/>
  <c r="O245" i="4"/>
  <c r="P245" i="4"/>
  <c r="Q245" i="4"/>
  <c r="P246" i="4"/>
  <c r="Q246" i="4"/>
  <c r="O247" i="4"/>
  <c r="P247" i="4"/>
  <c r="Q247" i="4"/>
  <c r="O248" i="4"/>
  <c r="P248" i="4"/>
  <c r="Q248" i="4"/>
  <c r="P249" i="4"/>
  <c r="Q249" i="4"/>
  <c r="O250" i="4"/>
  <c r="P250" i="4"/>
  <c r="Q250" i="4"/>
  <c r="I121" i="4"/>
  <c r="I246" i="4"/>
  <c r="K233" i="4"/>
  <c r="J233" i="4"/>
  <c r="I233" i="4"/>
  <c r="K229" i="4"/>
  <c r="J229" i="4"/>
  <c r="I229" i="4"/>
  <c r="K223" i="4"/>
  <c r="J223" i="4"/>
  <c r="I223" i="4"/>
  <c r="K210" i="4"/>
  <c r="J210" i="4"/>
  <c r="I210" i="4"/>
  <c r="I206" i="4" s="1"/>
  <c r="K207" i="4"/>
  <c r="K206" i="4" s="1"/>
  <c r="J207" i="4"/>
  <c r="I207" i="4"/>
  <c r="J206" i="4"/>
  <c r="J184" i="4"/>
  <c r="J180" i="4" s="1"/>
  <c r="I184" i="4"/>
  <c r="K180" i="4"/>
  <c r="I180" i="4"/>
  <c r="K178" i="4"/>
  <c r="J178" i="4"/>
  <c r="I178" i="4"/>
  <c r="K176" i="4"/>
  <c r="J176" i="4"/>
  <c r="I176" i="4"/>
  <c r="K174" i="4"/>
  <c r="J174" i="4"/>
  <c r="I174" i="4"/>
  <c r="K172" i="4"/>
  <c r="J172" i="4"/>
  <c r="I172" i="4"/>
  <c r="K170" i="4"/>
  <c r="J170" i="4"/>
  <c r="I170" i="4"/>
  <c r="K168" i="4"/>
  <c r="J168" i="4"/>
  <c r="I168" i="4"/>
  <c r="I167" i="4" s="1"/>
  <c r="K164" i="4"/>
  <c r="J164" i="4"/>
  <c r="I164" i="4"/>
  <c r="K153" i="4"/>
  <c r="J153" i="4"/>
  <c r="I153" i="4"/>
  <c r="K150" i="4"/>
  <c r="J150" i="4"/>
  <c r="I150" i="4"/>
  <c r="K143" i="4"/>
  <c r="J143" i="4"/>
  <c r="I143" i="4"/>
  <c r="K139" i="4"/>
  <c r="J139" i="4"/>
  <c r="I139" i="4"/>
  <c r="K137" i="4"/>
  <c r="J137" i="4"/>
  <c r="I137" i="4"/>
  <c r="K131" i="4"/>
  <c r="J131" i="4"/>
  <c r="I131" i="4"/>
  <c r="K125" i="4"/>
  <c r="J125" i="4"/>
  <c r="I125" i="4"/>
  <c r="K121" i="4"/>
  <c r="J121" i="4"/>
  <c r="K117" i="4"/>
  <c r="J117" i="4"/>
  <c r="I117" i="4"/>
  <c r="K112" i="4"/>
  <c r="J112" i="4"/>
  <c r="I112" i="4"/>
  <c r="K96" i="4"/>
  <c r="J96" i="4"/>
  <c r="I96" i="4"/>
  <c r="K93" i="4"/>
  <c r="J93" i="4"/>
  <c r="I93" i="4"/>
  <c r="K81" i="4"/>
  <c r="J81" i="4"/>
  <c r="I81" i="4"/>
  <c r="I76" i="4"/>
  <c r="I73" i="4" s="1"/>
  <c r="I72" i="4" s="1"/>
  <c r="K73" i="4"/>
  <c r="K72" i="4" s="1"/>
  <c r="J73" i="4"/>
  <c r="J72" i="4" s="1"/>
  <c r="K69" i="4"/>
  <c r="J69" i="4"/>
  <c r="I69" i="4"/>
  <c r="K65" i="4"/>
  <c r="J65" i="4"/>
  <c r="I65" i="4"/>
  <c r="K58" i="4"/>
  <c r="J58" i="4"/>
  <c r="I58" i="4"/>
  <c r="K48" i="4"/>
  <c r="J48" i="4"/>
  <c r="I48" i="4"/>
  <c r="J47" i="4"/>
  <c r="J46" i="4"/>
  <c r="K45" i="4"/>
  <c r="K43" i="4" s="1"/>
  <c r="J45" i="4"/>
  <c r="J43" i="4" s="1"/>
  <c r="I45" i="4"/>
  <c r="I43" i="4" s="1"/>
  <c r="K34" i="4"/>
  <c r="K33" i="4" s="1"/>
  <c r="J34" i="4"/>
  <c r="J33" i="4" s="1"/>
  <c r="I34" i="4"/>
  <c r="I33" i="4" s="1"/>
  <c r="K28" i="4"/>
  <c r="K27" i="4" s="1"/>
  <c r="J28" i="4"/>
  <c r="J27" i="4" s="1"/>
  <c r="I28" i="4"/>
  <c r="I27" i="4" s="1"/>
  <c r="K21" i="4"/>
  <c r="K20" i="4" s="1"/>
  <c r="J21" i="4"/>
  <c r="J20" i="4" s="1"/>
  <c r="I21" i="4"/>
  <c r="I20" i="4" s="1"/>
  <c r="K86" i="4" l="1"/>
  <c r="K79" i="4" s="1"/>
  <c r="I86" i="4"/>
  <c r="I79" i="4" s="1"/>
  <c r="J86" i="4"/>
  <c r="J79" i="4" s="1"/>
  <c r="K110" i="4"/>
  <c r="O210" i="4"/>
  <c r="I124" i="4"/>
  <c r="I120" i="4" s="1"/>
  <c r="I110" i="4"/>
  <c r="J110" i="4"/>
  <c r="J56" i="4"/>
  <c r="I56" i="4"/>
  <c r="K56" i="4"/>
  <c r="J167" i="4"/>
  <c r="K167" i="4"/>
  <c r="J124" i="4"/>
  <c r="K124" i="4"/>
  <c r="J19" i="4" l="1"/>
  <c r="I119" i="4"/>
  <c r="I19" i="4"/>
  <c r="I251" i="4" s="1"/>
  <c r="K19" i="4"/>
  <c r="K120" i="4"/>
  <c r="K119" i="4"/>
  <c r="J120" i="4"/>
  <c r="J119" i="4"/>
  <c r="J251" i="4" l="1"/>
  <c r="K251" i="4"/>
  <c r="G235" i="4"/>
  <c r="H235" i="4"/>
  <c r="F235" i="4"/>
  <c r="P235" i="4"/>
  <c r="Q235" i="4"/>
  <c r="G180" i="4"/>
  <c r="H180" i="4"/>
  <c r="L180" i="4"/>
  <c r="O180" i="4" s="1"/>
  <c r="M180" i="4"/>
  <c r="P180" i="4" s="1"/>
  <c r="N180" i="4"/>
  <c r="Q180" i="4" s="1"/>
  <c r="F180" i="4"/>
  <c r="G153" i="4"/>
  <c r="H153" i="4"/>
  <c r="L153" i="4"/>
  <c r="O153" i="4" s="1"/>
  <c r="M153" i="4"/>
  <c r="P153" i="4" s="1"/>
  <c r="N153" i="4"/>
  <c r="Q153" i="4" s="1"/>
  <c r="F153" i="4"/>
  <c r="L233" i="4" l="1"/>
  <c r="O233" i="4" s="1"/>
  <c r="O235" i="4"/>
  <c r="O101" i="4"/>
  <c r="P101" i="4"/>
  <c r="Q101" i="4"/>
  <c r="M46" i="4" l="1"/>
  <c r="M47" i="4"/>
  <c r="N233" i="4" l="1"/>
  <c r="Q233" i="4" s="1"/>
  <c r="M233" i="4"/>
  <c r="P233" i="4" s="1"/>
  <c r="N229" i="4"/>
  <c r="Q229" i="4" s="1"/>
  <c r="M229" i="4"/>
  <c r="P229" i="4" s="1"/>
  <c r="N223" i="4"/>
  <c r="Q223" i="4" s="1"/>
  <c r="M223" i="4"/>
  <c r="P223" i="4" s="1"/>
  <c r="N207" i="4"/>
  <c r="Q207" i="4" s="1"/>
  <c r="M207" i="4"/>
  <c r="P207" i="4" s="1"/>
  <c r="N164" i="4"/>
  <c r="Q164" i="4" s="1"/>
  <c r="M164" i="4"/>
  <c r="P164" i="4" s="1"/>
  <c r="N150" i="4"/>
  <c r="Q150" i="4" s="1"/>
  <c r="M150" i="4"/>
  <c r="P150" i="4" s="1"/>
  <c r="N143" i="4"/>
  <c r="Q143" i="4" s="1"/>
  <c r="M143" i="4"/>
  <c r="P143" i="4" s="1"/>
  <c r="N139" i="4"/>
  <c r="Q139" i="4" s="1"/>
  <c r="M139" i="4"/>
  <c r="P139" i="4" s="1"/>
  <c r="N137" i="4"/>
  <c r="Q137" i="4" s="1"/>
  <c r="M137" i="4"/>
  <c r="P137" i="4" s="1"/>
  <c r="N131" i="4"/>
  <c r="Q131" i="4" s="1"/>
  <c r="M131" i="4"/>
  <c r="P131" i="4" s="1"/>
  <c r="N125" i="4"/>
  <c r="Q125" i="4" s="1"/>
  <c r="M125" i="4"/>
  <c r="P125" i="4" s="1"/>
  <c r="L229" i="4"/>
  <c r="O229" i="4" s="1"/>
  <c r="L223" i="4"/>
  <c r="O223" i="4" s="1"/>
  <c r="L207" i="4"/>
  <c r="O207" i="4" s="1"/>
  <c r="L164" i="4"/>
  <c r="O164" i="4" s="1"/>
  <c r="L150" i="4"/>
  <c r="O150" i="4" s="1"/>
  <c r="L143" i="4"/>
  <c r="O143" i="4" s="1"/>
  <c r="L139" i="4"/>
  <c r="O139" i="4" s="1"/>
  <c r="L137" i="4"/>
  <c r="O137" i="4" s="1"/>
  <c r="L131" i="4"/>
  <c r="O131" i="4" s="1"/>
  <c r="L125" i="4"/>
  <c r="O125" i="4" s="1"/>
  <c r="M206" i="4" l="1"/>
  <c r="P206" i="4" s="1"/>
  <c r="N206" i="4"/>
  <c r="Q206" i="4" s="1"/>
  <c r="N81" i="4"/>
  <c r="Q81" i="4" s="1"/>
  <c r="G210" i="4" l="1"/>
  <c r="H210" i="4"/>
  <c r="F210" i="4"/>
  <c r="G65" i="4" l="1"/>
  <c r="H65" i="4"/>
  <c r="L65" i="4"/>
  <c r="O65" i="4" s="1"/>
  <c r="M65" i="4"/>
  <c r="P65" i="4" s="1"/>
  <c r="N65" i="4"/>
  <c r="Q65" i="4" s="1"/>
  <c r="F65" i="4"/>
  <c r="N96" i="4"/>
  <c r="Q96" i="4" s="1"/>
  <c r="M96" i="4"/>
  <c r="P96" i="4" s="1"/>
  <c r="L96" i="4"/>
  <c r="O96" i="4" s="1"/>
  <c r="H96" i="4"/>
  <c r="G96" i="4"/>
  <c r="F96" i="4"/>
  <c r="E96" i="4"/>
  <c r="D96" i="4"/>
  <c r="C96" i="4"/>
  <c r="N93" i="4"/>
  <c r="M93" i="4"/>
  <c r="L93" i="4"/>
  <c r="H93" i="4"/>
  <c r="G93" i="4"/>
  <c r="F93" i="4"/>
  <c r="E93" i="4"/>
  <c r="D93" i="4"/>
  <c r="C93" i="4"/>
  <c r="C86" i="4" l="1"/>
  <c r="D86" i="4"/>
  <c r="E86" i="4"/>
  <c r="O93" i="4"/>
  <c r="L86" i="4"/>
  <c r="L79" i="4" s="1"/>
  <c r="P93" i="4"/>
  <c r="M86" i="4"/>
  <c r="P86" i="4" s="1"/>
  <c r="Q93" i="4"/>
  <c r="N86" i="4"/>
  <c r="Q86" i="4" s="1"/>
  <c r="G86" i="4"/>
  <c r="H86" i="4"/>
  <c r="F86" i="4"/>
  <c r="O86" i="4" l="1"/>
  <c r="L249" i="4"/>
  <c r="O249" i="4" s="1"/>
  <c r="L246" i="4"/>
  <c r="O246" i="4" s="1"/>
  <c r="Q87" i="4" l="1"/>
  <c r="P87" i="4"/>
  <c r="O87" i="4"/>
  <c r="N178" i="4" l="1"/>
  <c r="M178" i="4"/>
  <c r="L178" i="4"/>
  <c r="N176" i="4"/>
  <c r="Q176" i="4" s="1"/>
  <c r="M176" i="4"/>
  <c r="P176" i="4" s="1"/>
  <c r="L176" i="4"/>
  <c r="O176" i="4" s="1"/>
  <c r="N174" i="4"/>
  <c r="Q174" i="4" s="1"/>
  <c r="M174" i="4"/>
  <c r="P174" i="4" s="1"/>
  <c r="L174" i="4"/>
  <c r="O174" i="4" s="1"/>
  <c r="N172" i="4"/>
  <c r="Q172" i="4" s="1"/>
  <c r="M172" i="4"/>
  <c r="P172" i="4" s="1"/>
  <c r="L172" i="4"/>
  <c r="O172" i="4" s="1"/>
  <c r="N170" i="4"/>
  <c r="Q170" i="4" s="1"/>
  <c r="M170" i="4"/>
  <c r="P170" i="4" s="1"/>
  <c r="L170" i="4"/>
  <c r="O170" i="4" s="1"/>
  <c r="N168" i="4"/>
  <c r="Q168" i="4" s="1"/>
  <c r="M168" i="4"/>
  <c r="P168" i="4" s="1"/>
  <c r="L168" i="4"/>
  <c r="O168" i="4" s="1"/>
  <c r="N121" i="4"/>
  <c r="Q121" i="4" s="1"/>
  <c r="M121" i="4"/>
  <c r="P121" i="4" s="1"/>
  <c r="L121" i="4"/>
  <c r="O121" i="4" s="1"/>
  <c r="N117" i="4"/>
  <c r="Q117" i="4" s="1"/>
  <c r="M117" i="4"/>
  <c r="P117" i="4" s="1"/>
  <c r="L117" i="4"/>
  <c r="O117" i="4" s="1"/>
  <c r="N112" i="4"/>
  <c r="Q112" i="4" s="1"/>
  <c r="M112" i="4"/>
  <c r="P112" i="4" s="1"/>
  <c r="L112" i="4"/>
  <c r="O112" i="4" s="1"/>
  <c r="M81" i="4"/>
  <c r="P81" i="4" s="1"/>
  <c r="L81" i="4"/>
  <c r="O81" i="4" s="1"/>
  <c r="N73" i="4"/>
  <c r="M73" i="4"/>
  <c r="L73" i="4"/>
  <c r="N69" i="4"/>
  <c r="Q69" i="4" s="1"/>
  <c r="M69" i="4"/>
  <c r="P69" i="4" s="1"/>
  <c r="L69" i="4"/>
  <c r="O69" i="4" s="1"/>
  <c r="N58" i="4"/>
  <c r="Q58" i="4" s="1"/>
  <c r="M58" i="4"/>
  <c r="P58" i="4" s="1"/>
  <c r="L58" i="4"/>
  <c r="O58" i="4" s="1"/>
  <c r="N48" i="4"/>
  <c r="Q48" i="4" s="1"/>
  <c r="M48" i="4"/>
  <c r="P48" i="4" s="1"/>
  <c r="L48" i="4"/>
  <c r="O48" i="4" s="1"/>
  <c r="N45" i="4"/>
  <c r="M45" i="4"/>
  <c r="L45" i="4"/>
  <c r="N34" i="4"/>
  <c r="M34" i="4"/>
  <c r="L34" i="4"/>
  <c r="N28" i="4"/>
  <c r="M28" i="4"/>
  <c r="L28" i="4"/>
  <c r="N21" i="4"/>
  <c r="M21" i="4"/>
  <c r="L21" i="4"/>
  <c r="N43" i="4" l="1"/>
  <c r="Q43" i="4" s="1"/>
  <c r="Q45" i="4"/>
  <c r="L43" i="4"/>
  <c r="O43" i="4" s="1"/>
  <c r="O45" i="4"/>
  <c r="M43" i="4"/>
  <c r="P43" i="4" s="1"/>
  <c r="P45" i="4"/>
  <c r="M72" i="4"/>
  <c r="P72" i="4" s="1"/>
  <c r="P73" i="4"/>
  <c r="L72" i="4"/>
  <c r="O72" i="4" s="1"/>
  <c r="O73" i="4"/>
  <c r="L33" i="4"/>
  <c r="O33" i="4" s="1"/>
  <c r="O34" i="4"/>
  <c r="M33" i="4"/>
  <c r="P33" i="4" s="1"/>
  <c r="P34" i="4"/>
  <c r="N27" i="4"/>
  <c r="Q27" i="4" s="1"/>
  <c r="Q28" i="4"/>
  <c r="L27" i="4"/>
  <c r="O27" i="4" s="1"/>
  <c r="O28" i="4"/>
  <c r="M27" i="4"/>
  <c r="P27" i="4" s="1"/>
  <c r="P28" i="4"/>
  <c r="M20" i="4"/>
  <c r="P20" i="4" s="1"/>
  <c r="P21" i="4"/>
  <c r="L20" i="4"/>
  <c r="O20" i="4" s="1"/>
  <c r="O21" i="4"/>
  <c r="N33" i="4"/>
  <c r="Q33" i="4" s="1"/>
  <c r="Q34" i="4"/>
  <c r="N72" i="4"/>
  <c r="Q72" i="4" s="1"/>
  <c r="Q73" i="4"/>
  <c r="N20" i="4"/>
  <c r="Q20" i="4" s="1"/>
  <c r="Q21" i="4"/>
  <c r="N56" i="4"/>
  <c r="Q56" i="4" s="1"/>
  <c r="N79" i="4"/>
  <c r="Q79" i="4" s="1"/>
  <c r="N110" i="4"/>
  <c r="Q110" i="4" s="1"/>
  <c r="N167" i="4"/>
  <c r="Q167" i="4" s="1"/>
  <c r="M167" i="4"/>
  <c r="P167" i="4" s="1"/>
  <c r="L110" i="4"/>
  <c r="O110" i="4" s="1"/>
  <c r="L206" i="4"/>
  <c r="O206" i="4" s="1"/>
  <c r="L167" i="4"/>
  <c r="O167" i="4" s="1"/>
  <c r="M79" i="4"/>
  <c r="P79" i="4" s="1"/>
  <c r="L56" i="4"/>
  <c r="O56" i="4" s="1"/>
  <c r="M110" i="4"/>
  <c r="P110" i="4" s="1"/>
  <c r="M56" i="4"/>
  <c r="P56" i="4" s="1"/>
  <c r="G184" i="4"/>
  <c r="L124" i="4" l="1"/>
  <c r="O124" i="4" s="1"/>
  <c r="N19" i="4"/>
  <c r="Q19" i="4" s="1"/>
  <c r="M124" i="4"/>
  <c r="N124" i="4"/>
  <c r="M19" i="4"/>
  <c r="P19" i="4" s="1"/>
  <c r="O79" i="4"/>
  <c r="F184" i="4"/>
  <c r="L120" i="4" l="1"/>
  <c r="O120" i="4" s="1"/>
  <c r="L119" i="4"/>
  <c r="O119" i="4" s="1"/>
  <c r="N119" i="4"/>
  <c r="Q119" i="4" s="1"/>
  <c r="Q124" i="4"/>
  <c r="M119" i="4"/>
  <c r="P119" i="4" s="1"/>
  <c r="P124" i="4"/>
  <c r="M120" i="4"/>
  <c r="P120" i="4" s="1"/>
  <c r="N120" i="4"/>
  <c r="Q120" i="4" s="1"/>
  <c r="L19" i="4"/>
  <c r="O19" i="4" s="1"/>
  <c r="H139" i="4"/>
  <c r="G139" i="4"/>
  <c r="F139" i="4"/>
  <c r="F125" i="4"/>
  <c r="M251" i="4" l="1"/>
  <c r="P251" i="4" s="1"/>
  <c r="N251" i="4"/>
  <c r="Q251" i="4" s="1"/>
  <c r="L251" i="4"/>
  <c r="O251" i="4" s="1"/>
  <c r="H150" i="4"/>
  <c r="G150" i="4"/>
  <c r="F150" i="4"/>
  <c r="F164" i="4" l="1"/>
  <c r="G164" i="4"/>
  <c r="H164" i="4"/>
  <c r="F143" i="4"/>
  <c r="G143" i="4"/>
  <c r="H143" i="4"/>
  <c r="D230" i="4" l="1"/>
  <c r="C230" i="4"/>
  <c r="C130" i="4" l="1"/>
  <c r="D180" i="4"/>
  <c r="E180" i="4"/>
  <c r="C180" i="4"/>
  <c r="D139" i="4"/>
  <c r="E139" i="4"/>
  <c r="D164" i="4"/>
  <c r="E164" i="4"/>
  <c r="C164" i="4"/>
  <c r="D235" i="4" l="1"/>
  <c r="E235" i="4"/>
  <c r="C235" i="4"/>
  <c r="D153" i="4" l="1"/>
  <c r="E153" i="4"/>
  <c r="C153" i="4"/>
  <c r="E152" i="4"/>
  <c r="E151" i="4" l="1"/>
  <c r="E150" i="4" s="1"/>
  <c r="D151" i="4"/>
  <c r="D150" i="4" s="1"/>
  <c r="C151" i="4"/>
  <c r="C150" i="4" s="1"/>
  <c r="D143" i="4" l="1"/>
  <c r="E143" i="4"/>
  <c r="C143" i="4"/>
  <c r="C140" i="4" l="1"/>
  <c r="C139" i="4" s="1"/>
  <c r="E149" i="4"/>
  <c r="D149" i="4"/>
  <c r="E138" i="4"/>
  <c r="D138" i="4"/>
  <c r="C138" i="4"/>
  <c r="D210" i="4" l="1"/>
  <c r="E210" i="4"/>
  <c r="C210" i="4"/>
  <c r="D232" i="4"/>
  <c r="E232" i="4"/>
  <c r="C232" i="4"/>
  <c r="E225" i="4"/>
  <c r="D225" i="4"/>
  <c r="C225" i="4"/>
  <c r="F73" i="4"/>
  <c r="G73" i="4"/>
  <c r="H73" i="4"/>
  <c r="H233" i="4" l="1"/>
  <c r="G233" i="4"/>
  <c r="F233" i="4"/>
  <c r="E233" i="4"/>
  <c r="D233" i="4"/>
  <c r="C233" i="4"/>
  <c r="H229" i="4"/>
  <c r="G229" i="4"/>
  <c r="F229" i="4"/>
  <c r="E229" i="4"/>
  <c r="D229" i="4"/>
  <c r="C229" i="4"/>
  <c r="H223" i="4"/>
  <c r="G223" i="4"/>
  <c r="F223" i="4"/>
  <c r="E223" i="4"/>
  <c r="D223" i="4"/>
  <c r="C223" i="4"/>
  <c r="H207" i="4"/>
  <c r="G207" i="4"/>
  <c r="F207" i="4"/>
  <c r="E207" i="4"/>
  <c r="D207" i="4"/>
  <c r="C207" i="4"/>
  <c r="H178" i="4"/>
  <c r="G178" i="4"/>
  <c r="F178" i="4"/>
  <c r="E178" i="4"/>
  <c r="D178" i="4"/>
  <c r="C178" i="4"/>
  <c r="H176" i="4"/>
  <c r="G176" i="4"/>
  <c r="F176" i="4"/>
  <c r="E176" i="4"/>
  <c r="D176" i="4"/>
  <c r="C176" i="4"/>
  <c r="H174" i="4"/>
  <c r="G174" i="4"/>
  <c r="F174" i="4"/>
  <c r="E174" i="4"/>
  <c r="D174" i="4"/>
  <c r="C174" i="4"/>
  <c r="H172" i="4"/>
  <c r="G172" i="4"/>
  <c r="F172" i="4"/>
  <c r="E172" i="4"/>
  <c r="D172" i="4"/>
  <c r="C172" i="4"/>
  <c r="H170" i="4"/>
  <c r="G170" i="4"/>
  <c r="F170" i="4"/>
  <c r="E170" i="4"/>
  <c r="D170" i="4"/>
  <c r="C170" i="4"/>
  <c r="H168" i="4"/>
  <c r="G168" i="4"/>
  <c r="F168" i="4"/>
  <c r="E168" i="4"/>
  <c r="D168" i="4"/>
  <c r="C168" i="4"/>
  <c r="H137" i="4"/>
  <c r="G137" i="4"/>
  <c r="F137" i="4"/>
  <c r="E137" i="4"/>
  <c r="D137" i="4"/>
  <c r="C137" i="4"/>
  <c r="H131" i="4"/>
  <c r="G131" i="4"/>
  <c r="F131" i="4"/>
  <c r="E131" i="4"/>
  <c r="D131" i="4"/>
  <c r="C131" i="4"/>
  <c r="H125" i="4"/>
  <c r="G125" i="4"/>
  <c r="E125" i="4"/>
  <c r="D125" i="4"/>
  <c r="C125" i="4"/>
  <c r="H121" i="4"/>
  <c r="F121" i="4"/>
  <c r="E121" i="4"/>
  <c r="D121" i="4"/>
  <c r="H117" i="4"/>
  <c r="G117" i="4"/>
  <c r="F117" i="4"/>
  <c r="E117" i="4"/>
  <c r="D117" i="4"/>
  <c r="C117" i="4"/>
  <c r="H112" i="4"/>
  <c r="G112" i="4"/>
  <c r="F112" i="4"/>
  <c r="E112" i="4"/>
  <c r="D112" i="4"/>
  <c r="C112" i="4"/>
  <c r="F81" i="4"/>
  <c r="D81" i="4"/>
  <c r="C81" i="4"/>
  <c r="E73" i="4"/>
  <c r="E72" i="4" s="1"/>
  <c r="D73" i="4"/>
  <c r="D72" i="4" s="1"/>
  <c r="C73" i="4"/>
  <c r="F72" i="4"/>
  <c r="H69" i="4"/>
  <c r="G69" i="4"/>
  <c r="F69" i="4"/>
  <c r="E69" i="4"/>
  <c r="D69" i="4"/>
  <c r="C69" i="4"/>
  <c r="E65" i="4"/>
  <c r="D65" i="4"/>
  <c r="C65" i="4"/>
  <c r="H58" i="4"/>
  <c r="G58" i="4"/>
  <c r="F58" i="4"/>
  <c r="E58" i="4"/>
  <c r="D58" i="4"/>
  <c r="C58" i="4"/>
  <c r="H48" i="4"/>
  <c r="G48" i="4"/>
  <c r="F48" i="4"/>
  <c r="E48" i="4"/>
  <c r="D48" i="4"/>
  <c r="C48" i="4"/>
  <c r="H45" i="4"/>
  <c r="G45" i="4"/>
  <c r="F45" i="4"/>
  <c r="E45" i="4"/>
  <c r="D45" i="4"/>
  <c r="D43" i="4" s="1"/>
  <c r="C45" i="4"/>
  <c r="C43" i="4" s="1"/>
  <c r="H34" i="4"/>
  <c r="G34" i="4"/>
  <c r="F34" i="4"/>
  <c r="E34" i="4"/>
  <c r="D34" i="4"/>
  <c r="C34" i="4"/>
  <c r="C33" i="4" s="1"/>
  <c r="H28" i="4"/>
  <c r="G28" i="4"/>
  <c r="F28" i="4"/>
  <c r="E28" i="4"/>
  <c r="D28" i="4"/>
  <c r="D27" i="4" s="1"/>
  <c r="C28" i="4"/>
  <c r="C27" i="4" s="1"/>
  <c r="H21" i="4"/>
  <c r="G21" i="4"/>
  <c r="F21" i="4"/>
  <c r="E21" i="4"/>
  <c r="D21" i="4"/>
  <c r="D20" i="4" s="1"/>
  <c r="C21" i="4"/>
  <c r="C20" i="4" s="1"/>
  <c r="G206" i="4" l="1"/>
  <c r="H43" i="4"/>
  <c r="F33" i="4"/>
  <c r="F27" i="4"/>
  <c r="F20" i="4"/>
  <c r="H206" i="4"/>
  <c r="F206" i="4"/>
  <c r="E206" i="4"/>
  <c r="D206" i="4"/>
  <c r="C206" i="4"/>
  <c r="G33" i="4"/>
  <c r="H56" i="4"/>
  <c r="E81" i="4"/>
  <c r="E110" i="4"/>
  <c r="F110" i="4"/>
  <c r="E27" i="4"/>
  <c r="H27" i="4"/>
  <c r="H81" i="4"/>
  <c r="G110" i="4"/>
  <c r="F167" i="4"/>
  <c r="D56" i="4"/>
  <c r="D79" i="4"/>
  <c r="H20" i="4"/>
  <c r="E43" i="4"/>
  <c r="E56" i="4"/>
  <c r="E20" i="4"/>
  <c r="F56" i="4"/>
  <c r="C56" i="4"/>
  <c r="G56" i="4"/>
  <c r="G81" i="4"/>
  <c r="E33" i="4"/>
  <c r="D33" i="4"/>
  <c r="G20" i="4"/>
  <c r="G27" i="4"/>
  <c r="F43" i="4"/>
  <c r="G72" i="4"/>
  <c r="E167" i="4"/>
  <c r="E124" i="4" s="1"/>
  <c r="H33" i="4"/>
  <c r="G43" i="4"/>
  <c r="C72" i="4"/>
  <c r="H72" i="4"/>
  <c r="C79" i="4"/>
  <c r="D110" i="4"/>
  <c r="H110" i="4"/>
  <c r="C110" i="4"/>
  <c r="D167" i="4"/>
  <c r="D124" i="4" s="1"/>
  <c r="H167" i="4"/>
  <c r="G167" i="4"/>
  <c r="C121" i="4"/>
  <c r="G121" i="4"/>
  <c r="C167" i="4"/>
  <c r="C124" i="4" s="1"/>
  <c r="H124" i="4" l="1"/>
  <c r="G124" i="4"/>
  <c r="F124" i="4"/>
  <c r="F119" i="4" s="1"/>
  <c r="E79" i="4"/>
  <c r="E19" i="4" s="1"/>
  <c r="D120" i="4"/>
  <c r="D119" i="4"/>
  <c r="D19" i="4"/>
  <c r="C120" i="4"/>
  <c r="C119" i="4"/>
  <c r="E119" i="4"/>
  <c r="E120" i="4"/>
  <c r="C19" i="4"/>
  <c r="H120" i="4" l="1"/>
  <c r="H119" i="4"/>
  <c r="G119" i="4"/>
  <c r="G120" i="4"/>
  <c r="F120" i="4"/>
  <c r="H79" i="4"/>
  <c r="F79" i="4"/>
  <c r="G79" i="4"/>
  <c r="C251" i="4"/>
  <c r="E251" i="4"/>
  <c r="D251" i="4"/>
  <c r="H19" i="4" l="1"/>
  <c r="F19" i="4"/>
  <c r="G19" i="4"/>
  <c r="H251" i="4" l="1"/>
  <c r="F251" i="4"/>
  <c r="G251" i="4"/>
</calcChain>
</file>

<file path=xl/sharedStrings.xml><?xml version="1.0" encoding="utf-8"?>
<sst xmlns="http://schemas.openxmlformats.org/spreadsheetml/2006/main" count="441" uniqueCount="391">
  <si>
    <t>ВСЕГО ДОХОДОВ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</si>
  <si>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</si>
  <si>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</si>
  <si>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</si>
  <si>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</si>
  <si>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ПРОЧИЕ БЕЗВОЗМЕЗДНЫЕ ПОСТУПЛЕНИЯ</t>
  </si>
  <si>
    <t>000 2 07 00000 00 0000 000</t>
  </si>
  <si>
    <t>Предоставление негосударственными организациями грантов для получателей средств бюджетов городских округов</t>
  </si>
  <si>
    <t>000 2 04 04010 04 0000 150</t>
  </si>
  <si>
    <t>Прочие межбюджетные трансферты, передаваемые бюджетам городских округов</t>
  </si>
  <si>
    <t>000 2 02 49999 04 0000 150</t>
  </si>
  <si>
    <t>ИНЫЕ МЕЖБЮДЖЕТНЫЕ ТРАНСФЕРТЫ</t>
  </si>
  <si>
    <t>000 2 02 40000 00 0000 150</t>
  </si>
  <si>
    <t>Прочие субвенции бюджетам городских округов</t>
  </si>
  <si>
    <t>000 2 02 39999 04 0000 150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</si>
  <si>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</si>
  <si>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</si>
  <si>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</si>
  <si>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</si>
  <si>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</si>
  <si>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</si>
  <si>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000 2 02 30029 04 0005 150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</si>
  <si>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</si>
  <si>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000 2 02 30029 04 0004 150</t>
  </si>
  <si>
    <t>000 2 02 30029 04 0000 150</t>
  </si>
  <si>
    <t xml:space="preserve"> - для осуществления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</si>
  <si>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</si>
  <si>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</si>
  <si>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- на осуществление государственных полномочий Московской области в области земельных отношений</t>
  </si>
  <si>
    <t xml:space="preserve"> - 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</si>
  <si>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 xml:space="preserve"> - на 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</si>
  <si>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</si>
  <si>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</si>
  <si>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 xml:space="preserve"> - на обеспечение предоставления гражданам субсидий на оплату жилого помещения и коммунальных услуг</t>
  </si>
  <si>
    <t xml:space="preserve"> - на предоставление гражданам субсидий на оплату жилого помещения и коммунальных услуг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</si>
  <si>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</si>
  <si>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000 2 02 30022 04 0000 150</t>
  </si>
  <si>
    <t>СУБВЕНЦИИ БЮДЖЕТАМ БЮДЖЕТНОЙ СИСТЕМЫ РОССИЙСКОЙ ФЕДЕРАЦИИ</t>
  </si>
  <si>
    <t>000 2 02 30000 00 0000 150</t>
  </si>
  <si>
    <t xml:space="preserve"> - 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</si>
  <si>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 xml:space="preserve"> -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</si>
  <si>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Московской области</t>
  </si>
  <si>
    <t>Прочие субсидии бюджетам городских округов</t>
  </si>
  <si>
    <t>000 2 02 29999 04 0000 150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</si>
  <si>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</si>
  <si>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000 2 02 27112 04 0021 150</t>
  </si>
  <si>
    <t>000 2 02 27112 04 0020 150</t>
  </si>
  <si>
    <t>000 2 02 27112 04 0011 150</t>
  </si>
  <si>
    <t>000 2 02 27112 04 0003 150</t>
  </si>
  <si>
    <t>000 2 02 27112 04 0002 150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</si>
  <si>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</si>
  <si>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>000 2 02 27112 04 0001 150</t>
  </si>
  <si>
    <t>000 2 02 27112 04 0000 150</t>
  </si>
  <si>
    <t xml:space="preserve"> - на комплексное обустройство населенных пунктов, расположенных в сельской местности, объектами социальной, инженерной инфраструктуры</t>
  </si>
  <si>
    <t>Субсидии бюджетам городских округов на обеспечение комплексного развития сельских территорий</t>
  </si>
  <si>
    <t>000 2 02 25576 04 0000 150</t>
  </si>
  <si>
    <t>Субсидии бюджетам городских округов на обеспечение устойчивого развития сельских территорий</t>
  </si>
  <si>
    <t>000 2 02 25567 04 0000 150</t>
  </si>
  <si>
    <t xml:space="preserve"> - на обустройство и установку детских игровых площадок на территории муниципальных образований Московской области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</si>
  <si>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</si>
  <si>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</si>
  <si>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Субсидии бюджетам городских округов на поддержку отрасли культуры   </t>
  </si>
  <si>
    <t xml:space="preserve">000 2 02 25519 04 0000 150 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</si>
  <si>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</si>
  <si>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</si>
  <si>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</si>
  <si>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</si>
  <si>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</si>
  <si>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</si>
  <si>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</si>
  <si>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000 2 02 25242 04 0000 150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</si>
  <si>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</si>
  <si>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000 2 02 25210 04 0000 150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</si>
  <si>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</si>
  <si>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>000 2 02 25169 04 0000 150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</si>
  <si>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</si>
  <si>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000 2 02 25097 04 0000 150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</si>
  <si>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</si>
  <si>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000 2 02 25065 04 0000 150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</si>
  <si>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образования МО)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</si>
  <si>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физической культуры и спорта МО)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</si>
  <si>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</si>
  <si>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</si>
  <si>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</si>
  <si>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</si>
  <si>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</si>
  <si>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000 2 02 20299 04 0000 150</t>
  </si>
  <si>
    <t xml:space="preserve"> - на ремонт дворовых территорий</t>
  </si>
  <si>
    <t xml:space="preserve"> - на софинансирование работ по капитальному ремонту и ремонту автомобильных дорог общего пользования местного значения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</si>
  <si>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</si>
  <si>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000 2 02 20216 04 0000 150</t>
  </si>
  <si>
    <t>СУБСИДИИ БЮДЖЕТАМ БЮДЖЕТНОЙ СИСТЕМЫ РОССИЙСКОЙ ФЕДЕРАЦИИ (МЕЖБЮДЖЕТНЫЕ СУБСИДИИ)</t>
  </si>
  <si>
    <t>000 2 02 20000 00 0000 150</t>
  </si>
  <si>
    <t xml:space="preserve">Прочие дотации бюджетам городских округов </t>
  </si>
  <si>
    <t>000 2 02 19999 04 0000 150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</si>
  <si>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</si>
  <si>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</si>
  <si>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БЮДЖЕТНОЙ СИСТЕМЫ РОССИЙСКОЙ ФЕДЕРАЦИИ</t>
  </si>
  <si>
    <t>000 2 02 10000 00 0000 150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</si>
  <si>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</si>
  <si>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</si>
  <si>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</si>
  <si>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</si>
  <si>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>Инициативные платежи, зачисляемые в бюджеты городских округов</t>
  </si>
  <si>
    <t>000 1 17 15020 04 0000 150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</si>
  <si>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</si>
  <si>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000 1 17 05040 04 0010 180</t>
  </si>
  <si>
    <t>000 1 17 05040 04 0009 180</t>
  </si>
  <si>
    <t>000 1 17 05040 04 0008 180</t>
  </si>
  <si>
    <t>Прочие неналоговые доходы бюджетов городских округов</t>
  </si>
  <si>
    <t>000 1 17 05040 04 0000 180</t>
  </si>
  <si>
    <t xml:space="preserve">Прочие неналоговые доходы бюджетов городских округов </t>
  </si>
  <si>
    <t>Невыясненные поступления, зачисляемые в бюджеты городских округов</t>
  </si>
  <si>
    <t>000 1 17 01040 04 0000 180</t>
  </si>
  <si>
    <t xml:space="preserve">ПРОЧИЕ НЕНАЛОГОВЫЕ ДОХОДЫ </t>
  </si>
  <si>
    <t>000 1 17 00000 00 0000 000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</si>
  <si>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</si>
  <si>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</si>
  <si>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</si>
  <si>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</si>
  <si>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</si>
  <si>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</si>
  <si>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</si>
  <si>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</si>
  <si>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</si>
  <si>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</si>
  <si>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</si>
  <si>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</si>
  <si>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</si>
  <si>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</si>
  <si>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родительская плата в ДДО "Управление образования"</t>
  </si>
  <si>
    <t>000 1 13 02994 04 0007 130</t>
  </si>
  <si>
    <t>Прочие доходы от компенсации затрат бюджетов городских округов (родительская плата в ДДО)</t>
  </si>
  <si>
    <t>оздоровительная кампания "Комитет по физической культуре и массовому спорту", "Комитет по работе с молодежью и молодежной политике"</t>
  </si>
  <si>
    <t>000 1 13 02994 04 0006 130</t>
  </si>
  <si>
    <t>оздоровительная кампания "Управление образования"</t>
  </si>
  <si>
    <t>Прочие доходы от компенсации затрат бюджетов городских округов (оздоровительная кампания детей)</t>
  </si>
  <si>
    <t xml:space="preserve">Возврат остатков (мун. задания "4") </t>
  </si>
  <si>
    <t>000 1 13 02994 04 0013 130</t>
  </si>
  <si>
    <t xml:space="preserve">Возврат остатков (администрация) </t>
  </si>
  <si>
    <t>000 1 13 02994 04 0012 130</t>
  </si>
  <si>
    <t>Прочие доходы от компенсации затрат бюджетов городских округов</t>
  </si>
  <si>
    <t>000 1 13 02994 04 0000 130</t>
  </si>
  <si>
    <t>Доходы поступающие в порядке возмещения расходов, понесенных в связи с эксплуатацией имущества городских округов</t>
  </si>
  <si>
    <t>000 1 13 02064 04 0000 130</t>
  </si>
  <si>
    <t>доходы от платных услуг, оказываемых казенными учреждениями (Комитет по архитектуре и градостроительству МО)</t>
  </si>
  <si>
    <t>000 1 13 01994 04 0000 130</t>
  </si>
  <si>
    <t xml:space="preserve">доходы от платных услуг, оказываемых казенными учреждениями (соц сфера) </t>
  </si>
  <si>
    <t>Прочие доходы от оказания платных услуг (работ) получателями средств бюджетов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</si>
  <si>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</si>
  <si>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</si>
  <si>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ОКАЗАНИЯ ПЛАТНЫХ УСЛУГ (РАБОТ) И КОМПЕНСАЦИИ ЗАТРАТ ГОСУДАРСТВА</t>
  </si>
  <si>
    <t>000 1 13 00000 00 0000 000</t>
  </si>
  <si>
    <t>Плата за размещение твердых коммунальных отходов</t>
  </si>
  <si>
    <t>000 1 12 01042 01 0000 120</t>
  </si>
  <si>
    <t>Плата за размещение отходов производства</t>
  </si>
  <si>
    <t>000 1 12 01041 01 0000 120</t>
  </si>
  <si>
    <t>Плата за сбросы загрязняющих веществ в водные объекты</t>
  </si>
  <si>
    <t>000 1 12 01030 01 0000 120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</si>
  <si>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</si>
  <si>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</si>
  <si>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</si>
  <si>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</si>
  <si>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</si>
  <si>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</si>
  <si>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 xml:space="preserve">Поступления по плате, поступившей в рамках договора за предоставление права на установку и эксплуатацию рекламных конструкций </t>
  </si>
  <si>
    <t>000 1 11 09080 04 0009 120</t>
  </si>
  <si>
    <t>Поступления по плате, поступившей в рамках договора за предоставление права на размещение и эксплуатацию нестационарного торгового объекта</t>
  </si>
  <si>
    <t>000 1 11 09080 04 0008 120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</si>
  <si>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</si>
  <si>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000 1 11 09080 04 0000 120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</si>
  <si>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</si>
  <si>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>000 1 11 09044 04 0014 120</t>
  </si>
  <si>
    <t xml:space="preserve">Поступления по плате за наем жилых помещений, находящихся в собственности муниципальных образований 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</si>
  <si>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</si>
  <si>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</si>
  <si>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</si>
  <si>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</si>
  <si>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</si>
  <si>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</si>
  <si>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</si>
  <si>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</si>
  <si>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</si>
  <si>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</si>
  <si>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</si>
  <si>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</si>
  <si>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</si>
  <si>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</si>
  <si>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</si>
  <si>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</si>
  <si>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Проценты, полученные от предоставления бюджетных кредитов внутри страны</t>
  </si>
  <si>
    <t>000 1 11 03000 00 0000 120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</si>
  <si>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</si>
  <si>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</si>
  <si>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</si>
  <si>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</si>
  <si>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</si>
  <si>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</si>
  <si>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</si>
  <si>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</si>
  <si>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</si>
  <si>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</si>
  <si>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</si>
  <si>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</si>
  <si>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</si>
  <si>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</si>
  <si>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</si>
  <si>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</si>
  <si>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</si>
  <si>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</si>
  <si>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</si>
  <si>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</si>
  <si>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</si>
  <si>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</si>
  <si>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</si>
  <si>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</si>
  <si>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</si>
  <si>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</si>
  <si>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</si>
  <si>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</si>
  <si>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</si>
  <si>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</si>
  <si>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</si>
  <si>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</si>
  <si>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</si>
  <si>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</si>
  <si>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</si>
  <si>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</si>
  <si>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</si>
  <si>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</si>
  <si>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</si>
  <si>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</si>
  <si>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</si>
  <si>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</si>
  <si>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</si>
  <si>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</si>
  <si>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</si>
  <si>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</si>
  <si>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</si>
  <si>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</si>
  <si>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</si>
  <si>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</si>
  <si>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</si>
  <si>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</si>
  <si>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</si>
  <si>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</si>
  <si>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</si>
  <si>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</si>
  <si>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</si>
  <si>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</si>
  <si>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</si>
  <si>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</si>
  <si>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</si>
  <si>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</si>
  <si>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</si>
  <si>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</si>
  <si>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</si>
  <si>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</si>
  <si>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</si>
  <si>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</si>
  <si>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>2023 год</t>
  </si>
  <si>
    <t xml:space="preserve">Наименование доходов </t>
  </si>
  <si>
    <t>Код бюджетной классификации Российской Федерации</t>
  </si>
  <si>
    <t>Плановый период
(тыс. рублей)</t>
  </si>
  <si>
    <t xml:space="preserve"> - на создание центров образования естественно-научной и технологической направленностей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</si>
  <si>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</si>
  <si>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000 1 01 02080 01 0000 110</t>
  </si>
  <si>
    <t xml:space="preserve"> - в части поступлений инициативных платежей для реализации каждого инициативного проекта</t>
  </si>
  <si>
    <t xml:space="preserve"> -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</si>
  <si>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 xml:space="preserve"> - на 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</si>
  <si>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</si>
  <si>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 xml:space="preserve"> - на осуществление переданных полномочий Московской области по оформлению сибиреязвенных скотомогильников в собственность Московской области, обустройству и содержанию сибиреязвенных скотомогильников, находящихся в собственности Московской области</t>
  </si>
  <si>
    <t xml:space="preserve"> -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</si>
  <si>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 - на осуществление переданных полномочий Московской области по транспортировке в морг, включая погрузоразгрузочные работы, с мет обнаружения или происшествия умерших для производства судебно - медицинской экспертизы</t>
  </si>
  <si>
    <t xml:space="preserve">к решению Совета депутатов                                                                                                                                                                                            </t>
  </si>
  <si>
    <t xml:space="preserve">городского округа Ступино Московской области                                                                                                                                                                           </t>
  </si>
  <si>
    <t xml:space="preserve">«О внесении изменений в решение Совета депутатов                                                                                                                                                    </t>
  </si>
  <si>
    <t>городского округа Ступино Московской области</t>
  </si>
  <si>
    <t>Приложение 1</t>
  </si>
  <si>
    <t>Субсидии бюджетам городских округов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</si>
  <si>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000 2 02 25208 04 0000 150</t>
  </si>
  <si>
    <t>утвержденный бюджет</t>
  </si>
  <si>
    <t>отклонение, тыс. руб.</t>
  </si>
  <si>
    <t xml:space="preserve"> - на организацию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</si>
  <si>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</si>
  <si>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</si>
  <si>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</si>
  <si>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000 1 14 02042 04 0000 440</t>
  </si>
  <si>
    <t xml:space="preserve"> - на установку, монтаж и настройку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</si>
  <si>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r>
      <t xml:space="preserve">отклонение </t>
    </r>
    <r>
      <rPr>
        <b/>
        <sz val="11"/>
        <color rgb="FF00B050"/>
        <rFont val="Arial"/>
        <family val="2"/>
        <charset val="204"/>
      </rPr>
      <t>к первоначально утвержденному бюджету</t>
    </r>
    <r>
      <rPr>
        <b/>
        <sz val="11"/>
        <rFont val="Arial"/>
        <family val="2"/>
        <charset val="204"/>
      </rPr>
      <t>, тыс. руб.</t>
    </r>
  </si>
  <si>
    <t>Прочие доходы от компенсации затрат бюджетов городских округов (СД)</t>
  </si>
  <si>
    <t>Прочие доходы от компенсации затрат бюджетов городских округов (КСП)</t>
  </si>
  <si>
    <t>Прочие доходы от компенсации затрат бюджетов городских округов (ФУ)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</si>
  <si>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</si>
  <si>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</si>
  <si>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000 2 18 04010 04 0000 150</t>
  </si>
  <si>
    <t>000 2 18 04020 04 0000 150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</si>
  <si>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</si>
  <si>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</si>
  <si>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 xml:space="preserve">от ________________ «О бюджете городского округа Ступино                                                                                                                                 </t>
  </si>
  <si>
    <t>Московской области на 2022 год и на плановый период 2023-2024 годов»</t>
  </si>
  <si>
    <t>от "____" _______________ 2022 № ________</t>
  </si>
  <si>
    <t xml:space="preserve"> 2022 год
(тыс. рублей) </t>
  </si>
  <si>
    <t>2024 год</t>
  </si>
  <si>
    <t xml:space="preserve"> -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</si>
  <si>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</si>
  <si>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Поступления доходов в бюджет городского округа Ступино Московской области на 2022 год и на плановый период 2023-2024 годов</t>
  </si>
  <si>
    <t xml:space="preserve"> - на реализацию отдельных мероприятий муниципальных программ</t>
  </si>
  <si>
    <t xml:space="preserve"> - на мероприятия по проведению капитального ремонта в муниципальных дошкольных образовательных организациях в Московской области</t>
  </si>
  <si>
    <t xml:space="preserve"> - на проведение работ по капитальному ремонту зданий региональных (муниципальных) общеобразовательных организаций</t>
  </si>
  <si>
    <t xml:space="preserve"> - на оснащение отремонтированных зданий общеобразовательных организаций средствами обучения и воспитания</t>
  </si>
  <si>
    <t xml:space="preserve"> - на 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</t>
  </si>
  <si>
    <t xml:space="preserve"> - на обновление и техническое обслуживание (ремонт) средств (программного обеспечения и оборудования), приобретённых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«Цифровая образовательная среда» национального проекта «Образование»</t>
  </si>
  <si>
    <t xml:space="preserve"> - на обеспечение образовательных организаций материально-технической базой для внедрения цифровой образовательной среды</t>
  </si>
  <si>
    <r>
      <t xml:space="preserve"> - на проектирование и строительство дошкольных образовательных организаций </t>
    </r>
    <r>
      <rPr>
        <i/>
        <sz val="12"/>
        <color rgb="FF00B050"/>
        <rFont val="Arial"/>
        <family val="2"/>
        <charset val="204"/>
      </rPr>
      <t>(д/с г.Ступино мкр.Дубки)</t>
    </r>
  </si>
  <si>
    <r>
      <t xml:space="preserve"> - на капитальные вложения в объекты общего образования </t>
    </r>
    <r>
      <rPr>
        <i/>
        <sz val="12"/>
        <color rgb="FF00B050"/>
        <rFont val="Arial"/>
        <family val="2"/>
        <charset val="204"/>
      </rPr>
      <t>(пристройка Верзиловская школа)</t>
    </r>
  </si>
  <si>
    <r>
      <t xml:space="preserve"> - на проектирование и строительство дошкольных образовательных организаций </t>
    </r>
    <r>
      <rPr>
        <i/>
        <sz val="12"/>
        <color rgb="FF00B050"/>
        <rFont val="Arial"/>
        <family val="2"/>
        <charset val="204"/>
      </rPr>
      <t>(Верзиловский д/с)</t>
    </r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</si>
  <si>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825 мест, мкр Юго-Западный г.Ступино)</t>
    </r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</si>
  <si>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550 мест, квартал Надежда г.Ступино)</t>
    </r>
  </si>
  <si>
    <t xml:space="preserve"> - на строительство (реконструкцию) муниципальных стадионов</t>
  </si>
  <si>
    <t xml:space="preserve"> - на проведение капитального ремонта, технического переоснащения и благоустройство территории объектов культуры, находящихся в собственности муниципальных образований Московской области</t>
  </si>
  <si>
    <t xml:space="preserve"> - на модернизацию библиотек в части комплектования книжных фондов муниципальных общедоступных библиотек)</t>
  </si>
  <si>
    <t xml:space="preserve"> - на 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</si>
  <si>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 xml:space="preserve"> - на проведение капитального ремонта объектов физической культуры и спорта, находящихся в собственности муниципальных образований Московской области</t>
  </si>
  <si>
    <t xml:space="preserve"> -  на подготовку основания, приобретение и установку плоскостных спортивных сооружений в муниципальных образованиях Московской области</t>
  </si>
  <si>
    <t xml:space="preserve"> - на модернизацию муниципальных детских школ искусств по видам искусств путем их реконструкции, капитального ремонта</t>
  </si>
  <si>
    <t xml:space="preserve"> - на ремонт подъездов в многоквартирных домах</t>
  </si>
  <si>
    <t xml:space="preserve"> - на приобретение и установку технических сооружений (устройств) для развлечений, оснащенных электрическим приводом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</si>
  <si>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</si>
  <si>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мероприятия по организации отдыха детей в каникулярное время </t>
  </si>
  <si>
    <r>
      <t xml:space="preserve"> - на капитальные вложения в объекты общего образования </t>
    </r>
    <r>
      <rPr>
        <i/>
        <sz val="12"/>
        <color rgb="FF00B050"/>
        <rFont val="Arial"/>
        <family val="2"/>
        <charset val="204"/>
      </rPr>
      <t xml:space="preserve">(строительство школы на 825 мест, мкр.Центральный) </t>
    </r>
  </si>
  <si>
    <t xml:space="preserve">доходы от платных услуг, оказываемых казенными учреждениями (МКУ) </t>
  </si>
  <si>
    <t xml:space="preserve"> - 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</si>
  <si>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- на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</si>
  <si>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культуры МО)</t>
  </si>
  <si>
    <t xml:space="preserve"> - на обеспечение комплексной инфраструктурой земельных участков для предоставления отдельным категориям специалистов, работающих в государственных учреждениях здравоохранения Московской области</t>
  </si>
  <si>
    <t xml:space="preserve"> - на реализацию отдельных мероприятий муниципальных программ в сфере образования</t>
  </si>
  <si>
    <t xml:space="preserve"> - на 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</si>
  <si>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 xml:space="preserve"> - на обеспечение переданных государственных полномочий Московской области по организации деятельности по сбору (в том числе раздельному сбору) отходов на лесных участках в составе земель лесного фонда, не предоставленных гражданам и юридическим лицам, а также по транспортированию, обработке и утилизации таких отходов</t>
  </si>
  <si>
    <t xml:space="preserve"> - на финансовое обеспечение получения гражданами дошкольного образования в частных дошкольных образовательных организациях в Московской области,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на обеспечение питанием отдельных категорий обучающихся по очной форме обучения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</si>
  <si>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 - на мероприятия по разработке проектно - сметной документации на проведение капитального ремонта зданий муниципальных общеобразовательных организаций в Московской области</t>
  </si>
  <si>
    <t xml:space="preserve"> - на оснащение планшетными компьютерами общеобразовательных организаций в Московской области</t>
  </si>
  <si>
    <t xml:space="preserve"> - на оснащение мультимедийными проекторами и экранами для мультимедийных проекторов общеобразовательных организаций в Московской области</t>
  </si>
  <si>
    <t xml:space="preserve"> - на устройство систем наружного освещения в рамках реализации проекта «Светлый город»</t>
  </si>
  <si>
    <t xml:space="preserve"> - на изготовление и установку стел «Город трудовой доблести»</t>
  </si>
  <si>
    <t xml:space="preserve"> - на строительство (реконструкцию) объектов культуры</t>
  </si>
  <si>
    <t>Приложение 1
к решению Совета депутатов
городского округа Ступино Московской области
"О бюджете городского округа Ступино
Московской области на 2022 год и 
на плановый период 2023-2024 годов"</t>
  </si>
  <si>
    <t>Приложение 1
к решению Совета депутатов
городского округа Ступино Московской области
«О внесении изменений в решение Совета депутатов
городского округа Ступино Московской области
от 16.12.2021 № 629/65 «О бюджете городского округа Ступино Московской области на 2022 год и 
на плановый период 2023-2024 годов"
от "___" __________ 2022 № _______</t>
  </si>
  <si>
    <t>уточнение март</t>
  </si>
  <si>
    <t xml:space="preserve"> - на ямочный ремонт асфальтового покрытия дворовых территорий</t>
  </si>
  <si>
    <t>Субсидии бюджетам городских округов на реализацию мероприятий по модернизации школьных систем образования</t>
  </si>
  <si>
    <t>000 2 02 25750 04 0000 150</t>
  </si>
  <si>
    <t>уточнение сентябрь</t>
  </si>
  <si>
    <t>000 1 13 02994 04 0004 130</t>
  </si>
  <si>
    <t>000 1 13 02994 04 0005 130</t>
  </si>
  <si>
    <t>000 1 13 02994 04 0014 130</t>
  </si>
  <si>
    <t>Компенсация затрат (за счет возникшей экономии)</t>
  </si>
  <si>
    <t xml:space="preserve">Возврат дебиторской задолженности (администрация) </t>
  </si>
  <si>
    <t>Прочие доходы от компенсации затрат бюджетов городских округов (МКУ ЦБУ)</t>
  </si>
  <si>
    <t xml:space="preserve"> - в части благоустройства общественных территорий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</si>
  <si>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</t>
  </si>
  <si>
    <t xml:space="preserve"> - на создание и ремонт пешеходных коммуникаций</t>
  </si>
  <si>
    <t xml:space="preserve"> - на обустройство пляжей</t>
  </si>
  <si>
    <t>000 2 02 45519 04 0000 150</t>
  </si>
  <si>
    <t>Межбюджетные трансферты, передаваемые бюджетам городских округов на поддержку отрасли культуры</t>
  </si>
  <si>
    <t xml:space="preserve"> - на организацию деятельности единых дежурно-диспетчерских служб, действующих на территории Московской области, по обеспечению круглосуточного приема вызовов, обработку и передачу в диспетчерские службы информации (о происшествиях или чрезвычайных ситуациях) для организации реагирования, в том числе экстренного</t>
  </si>
  <si>
    <t>000 2 03 04000 04 0000 150</t>
  </si>
  <si>
    <t>Безвозмездные поступления от государственных (муниципальных) организаций в бюджеты городских округов</t>
  </si>
  <si>
    <t xml:space="preserve"> - на капитальные вложения в объекты инженерной инфраструктуры на территории военных городков, переданных из федеральной собственности (Коммунальное хозяйство)</t>
  </si>
  <si>
    <t>000 1 11 09044 04 0003 120</t>
  </si>
  <si>
    <t>000 1 11 09044 04 0019 120</t>
  </si>
  <si>
    <t>Поступления по плате за право заключения договора на организацию ярмарок на месте проведения ярмарок, включенном в Сводный перечень мест проведения ярмарок на территории Московской области</t>
  </si>
  <si>
    <t xml:space="preserve"> - на 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</si>
  <si>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 xml:space="preserve"> - на устройство контейнерных площадок</t>
  </si>
  <si>
    <t xml:space="preserve"> - по благоустройству территорий в границах земельных участков, принадлежащих на вещном праве муниципальным общеобразовательным организациям в Московской области</t>
  </si>
  <si>
    <t xml:space="preserve"> - на реализацию проектов граждан, сформированных в рамках практик инициативного бюджетирования</t>
  </si>
  <si>
    <t xml:space="preserve"> - на материально-техническое обеспечение муниципальных общеобразовательных организаций в Московской области в целях организации автоматизированной системы учета предоставления питания обучающимся</t>
  </si>
  <si>
    <t>уточнение декабрь</t>
  </si>
  <si>
    <r>
      <t>Приложение 1
к решению Совета депутатов
городского округа Ступино Московской области
«О внесении изменений в решение Совета депутатов
городского округа Ступино Московской области
от 16.12.2021 № 629/65 «О бюджете городского округа Ступино Московской области на 2022 год и 
на плановый период 2023-2024 годов"
от "</t>
    </r>
    <r>
      <rPr>
        <u/>
        <sz val="10"/>
        <rFont val="Arial"/>
        <family val="2"/>
        <charset val="204"/>
      </rPr>
      <t>30</t>
    </r>
    <r>
      <rPr>
        <sz val="10"/>
        <rFont val="Arial"/>
        <family val="2"/>
        <charset val="204"/>
      </rPr>
      <t xml:space="preserve">" </t>
    </r>
    <r>
      <rPr>
        <u/>
        <sz val="10"/>
        <rFont val="Arial"/>
        <family val="2"/>
        <charset val="204"/>
      </rPr>
      <t>сентября</t>
    </r>
    <r>
      <rPr>
        <sz val="10"/>
        <rFont val="Arial"/>
        <family val="2"/>
        <charset val="204"/>
      </rPr>
      <t xml:space="preserve"> 2022 № </t>
    </r>
    <r>
      <rPr>
        <u/>
        <sz val="10"/>
        <rFont val="Arial"/>
        <family val="2"/>
        <charset val="204"/>
      </rPr>
      <t>7/2</t>
    </r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</si>
  <si>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</si>
  <si>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000 1 14 06024 04 0000 430</t>
  </si>
  <si>
    <t xml:space="preserve"> - иной межбюджетный трансферт из резервного фонда Правительства Московской области на финансовое обеспечение непредвиденных расходов на безвозмездной и безвозвратной основе  на осуществление неотложных мероприятий, направленных на организацию аварийно-восстановительных работ, связанных в том числе с проведением ремонта несущих конструкций с усилением конструктивных элементов, проведением проектно-изыскательских работ, строительного контроля, ремонтом мест общего пользования, ремонтом квартир, в том числе ремонтом внутриквартирных инженерных систем, пострадавших в результате взрыва бытового газа в многоквартирном доме, расположенном по адресу: Московская область, г. Ступино, пер. Центральный, д. 4. </t>
  </si>
  <si>
    <t xml:space="preserve"> - на оснащение ноутбуками общеобразовательных организаций в Московской области</t>
  </si>
  <si>
    <t>000 1 08 03010 01 1050 110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</si>
  <si>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</si>
  <si>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000 1 08 03010 01 1060 110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</si>
  <si>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 </t>
  </si>
  <si>
    <t>000 1 08 03010 01 4000 110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</si>
  <si>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</si>
  <si>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"Приложение 1
к решению Совета депутатов
городского округа Ступино Московской области
"О бюджете городского округа Ступино
Московской области на 2022 год и 
на плановый период 2023-2024 годов"</t>
  </si>
  <si>
    <t>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</si>
</sst>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р_._-;\-* #,##0.00_р_._-;_-* &quot;-&quot;??_р_._-;_-@_-"/>
    <numFmt numFmtId="164" formatCode="#,##0.0"/>
    <numFmt numFmtId="165" formatCode="_-* #,##0.00\ _₽_-;\-* #,##0.00\ _₽_-;_-* &quot;-&quot;??\ _₽_-;_-@_-"/>
    <numFmt numFmtId="166" formatCode="#,##0.00000"/>
    <numFmt numFmtId="167" formatCode="#,##0.000"/>
    <numFmt numFmtId="168" formatCode="#,##0.0000"/>
    <numFmt numFmtId="169" formatCode="#,##0.000000"/>
  </numFmts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rgb="FFFF0000"/>
      <name val="Arial"/>
      <family val="2"/>
      <charset val="204"/>
    </font>
    <font>
      <sz val="8"/>
      <name val="Arial"/>
      <family val="2"/>
      <charset val="204"/>
    </font>
    <font>
      <i/>
      <sz val="11.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B050"/>
      <name val="Arial"/>
      <family val="2"/>
      <charset val="204"/>
    </font>
    <font>
      <sz val="10"/>
      <color rgb="FFFF0000"/>
      <name val="Arial Narrow"/>
      <family val="2"/>
      <charset val="204"/>
    </font>
    <font>
      <i/>
      <sz val="12"/>
      <color rgb="FF00B05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rgb="FFFF0000"/>
      <name val="Arial"/>
      <family val="2"/>
      <charset val="204"/>
    </font>
    <font>
      <u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3" fillId="0" borderId="2"/>
    <xf numFmtId="43" fontId="4" fillId="0" borderId="2" applyFont="0" applyFill="0" applyBorder="0" applyAlignment="0" applyProtection="0"/>
    <xf numFmtId="0" fontId="4" fillId="0" borderId="2"/>
    <xf numFmtId="0" fontId="5" fillId="0" borderId="2"/>
    <xf numFmtId="0" fontId="6" fillId="0" borderId="2"/>
    <xf numFmtId="0" fontId="2" fillId="0" borderId="2"/>
    <xf numFmtId="0" fontId="7" fillId="0" borderId="2"/>
    <xf numFmtId="0" fontId="6" fillId="0" borderId="2"/>
    <xf numFmtId="0" fontId="1" fillId="0" borderId="2"/>
    <xf numFmtId="0" fontId="1" fillId="0" borderId="2"/>
    <xf numFmtId="0" fontId="4" fillId="0" borderId="2"/>
    <xf numFmtId="0" fontId="1" fillId="0" borderId="2"/>
    <xf numFmtId="165" fontId="4" fillId="0" borderId="2" applyFont="0" applyFill="0" applyBorder="0" applyAlignment="0" applyProtection="0"/>
    <xf numFmtId="0" fontId="4" fillId="0" borderId="2"/>
    <xf numFmtId="0" fontId="2" fillId="0" borderId="2"/>
  </cellStyleXfs>
  <cellXfs count="119">
    <xf numFmtId="0" fontId="0" fillId="0" borderId="0" xfId="0"/>
    <xf numFmtId="0" fontId="9" fillId="0" borderId="2" xfId="1" applyFont="1" applyFill="1" applyAlignment="1">
      <alignment vertical="center" wrapText="1"/>
    </xf>
    <xf numFmtId="0" fontId="9" fillId="0" borderId="2" xfId="1" applyFont="1" applyFill="1" applyAlignment="1">
      <alignment horizontal="center" vertical="center"/>
    </xf>
    <xf numFmtId="0" fontId="9" fillId="0" borderId="2" xfId="1" applyFont="1" applyFill="1" applyAlignment="1">
      <alignment vertical="center"/>
    </xf>
    <xf numFmtId="1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left" vertical="center" wrapText="1"/>
    </xf>
    <xf numFmtId="164" fontId="8" fillId="0" borderId="1" xfId="2" applyNumberFormat="1" applyFont="1" applyFill="1" applyBorder="1" applyAlignment="1" applyProtection="1">
      <alignment horizontal="center" vertical="center"/>
    </xf>
    <xf numFmtId="0" fontId="8" fillId="0" borderId="2" xfId="1" applyFont="1" applyFill="1" applyAlignment="1">
      <alignment vertical="center"/>
    </xf>
    <xf numFmtId="0" fontId="8" fillId="0" borderId="1" xfId="1" applyNumberFormat="1" applyFont="1" applyFill="1" applyBorder="1" applyAlignment="1" applyProtection="1">
      <alignment horizontal="left" vertical="center" wrapText="1" indent="1"/>
    </xf>
    <xf numFmtId="1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left" vertical="center" wrapText="1" indent="1"/>
    </xf>
    <xf numFmtId="164" fontId="9" fillId="0" borderId="1" xfId="2" applyNumberFormat="1" applyFont="1" applyFill="1" applyBorder="1" applyAlignment="1" applyProtection="1">
      <alignment horizontal="center" vertical="center"/>
    </xf>
    <xf numFmtId="1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2"/>
    </xf>
    <xf numFmtId="164" fontId="10" fillId="0" borderId="1" xfId="2" applyNumberFormat="1" applyFont="1" applyFill="1" applyBorder="1" applyAlignment="1" applyProtection="1">
      <alignment horizontal="center" vertical="center"/>
    </xf>
    <xf numFmtId="0" fontId="10" fillId="0" borderId="2" xfId="1" applyFont="1" applyFill="1" applyAlignment="1">
      <alignment vertical="center"/>
    </xf>
    <xf numFmtId="1" fontId="8" fillId="0" borderId="1" xfId="3" applyNumberFormat="1" applyFont="1" applyFill="1" applyBorder="1" applyAlignment="1" applyProtection="1">
      <alignment horizontal="center" vertical="center" wrapText="1"/>
    </xf>
    <xf numFmtId="0" fontId="8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1" applyNumberFormat="1" applyFont="1" applyFill="1" applyBorder="1" applyAlignment="1" applyProtection="1">
      <alignment horizontal="left" vertical="center" wrapText="1" indent="2"/>
    </xf>
    <xf numFmtId="1" fontId="9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3"/>
    </xf>
    <xf numFmtId="1" fontId="8" fillId="0" borderId="3" xfId="1" applyNumberFormat="1" applyFont="1" applyFill="1" applyBorder="1" applyAlignment="1" applyProtection="1">
      <alignment horizontal="center" vertical="center" wrapText="1"/>
    </xf>
    <xf numFmtId="0" fontId="9" fillId="0" borderId="4" xfId="1" applyFont="1" applyFill="1" applyBorder="1" applyAlignment="1">
      <alignment horizontal="left" vertical="center" wrapText="1" indent="1"/>
    </xf>
    <xf numFmtId="164" fontId="9" fillId="0" borderId="1" xfId="2" applyNumberFormat="1" applyFont="1" applyFill="1" applyBorder="1" applyAlignment="1">
      <alignment horizontal="center" vertical="center"/>
    </xf>
    <xf numFmtId="49" fontId="9" fillId="0" borderId="1" xfId="4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 indent="1"/>
    </xf>
    <xf numFmtId="164" fontId="9" fillId="0" borderId="1" xfId="1" applyNumberFormat="1" applyFont="1" applyFill="1" applyBorder="1" applyAlignment="1">
      <alignment horizontal="center" vertical="center" wrapText="1"/>
    </xf>
    <xf numFmtId="49" fontId="10" fillId="0" borderId="1" xfId="4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49" fontId="10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left" vertical="center" wrapText="1" indent="1"/>
    </xf>
    <xf numFmtId="164" fontId="10" fillId="0" borderId="1" xfId="2" applyNumberFormat="1" applyFont="1" applyFill="1" applyBorder="1" applyAlignment="1">
      <alignment horizontal="center" vertical="center"/>
    </xf>
    <xf numFmtId="0" fontId="10" fillId="0" borderId="2" xfId="1" applyFont="1" applyFill="1" applyAlignment="1" applyProtection="1">
      <alignment vertical="center"/>
      <protection locked="0"/>
    </xf>
    <xf numFmtId="1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NumberFormat="1" applyFont="1" applyFill="1" applyBorder="1" applyAlignment="1" applyProtection="1">
      <alignment horizontal="left" vertical="center" wrapText="1" indent="1"/>
      <protection locked="0"/>
    </xf>
    <xf numFmtId="164" fontId="9" fillId="0" borderId="2" xfId="1" applyNumberFormat="1" applyFont="1" applyFill="1" applyAlignment="1">
      <alignment vertical="center"/>
    </xf>
    <xf numFmtId="0" fontId="12" fillId="0" borderId="2" xfId="1" applyFont="1" applyFill="1" applyAlignment="1">
      <alignment horizontal="center" vertical="center"/>
    </xf>
    <xf numFmtId="1" fontId="10" fillId="0" borderId="5" xfId="1" applyNumberFormat="1" applyFont="1" applyFill="1" applyBorder="1" applyAlignment="1" applyProtection="1">
      <alignment horizontal="center" vertical="center" wrapText="1"/>
    </xf>
    <xf numFmtId="164" fontId="10" fillId="0" borderId="5" xfId="1" applyNumberFormat="1" applyFont="1" applyFill="1" applyBorder="1" applyAlignment="1">
      <alignment horizontal="center" vertical="center" wrapText="1"/>
    </xf>
    <xf numFmtId="1" fontId="10" fillId="0" borderId="3" xfId="1" applyNumberFormat="1" applyFont="1" applyFill="1" applyBorder="1" applyAlignment="1" applyProtection="1">
      <alignment horizontal="center" vertical="center" wrapText="1"/>
    </xf>
    <xf numFmtId="164" fontId="10" fillId="0" borderId="3" xfId="2" applyNumberFormat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>
      <alignment horizontal="left" vertical="center" wrapText="1" inden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vertical="center" wrapText="1"/>
    </xf>
    <xf numFmtId="166" fontId="8" fillId="0" borderId="1" xfId="2" applyNumberFormat="1" applyFont="1" applyFill="1" applyBorder="1" applyAlignment="1" applyProtection="1">
      <alignment horizontal="center" vertical="center"/>
    </xf>
    <xf numFmtId="166" fontId="9" fillId="0" borderId="1" xfId="1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>
      <alignment horizontal="center" vertical="center"/>
    </xf>
    <xf numFmtId="166" fontId="9" fillId="0" borderId="1" xfId="2" applyNumberFormat="1" applyFont="1" applyFill="1" applyBorder="1" applyAlignment="1">
      <alignment horizontal="center" vertical="center"/>
    </xf>
    <xf numFmtId="166" fontId="9" fillId="0" borderId="1" xfId="2" applyNumberFormat="1" applyFont="1" applyFill="1" applyBorder="1" applyAlignment="1" applyProtection="1">
      <alignment horizontal="center" vertical="center"/>
    </xf>
    <xf numFmtId="166" fontId="10" fillId="0" borderId="5" xfId="1" applyNumberFormat="1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 applyProtection="1">
      <alignment horizontal="center" vertical="center"/>
    </xf>
    <xf numFmtId="166" fontId="10" fillId="0" borderId="3" xfId="2" applyNumberFormat="1" applyFont="1" applyFill="1" applyBorder="1" applyAlignment="1" applyProtection="1">
      <alignment horizontal="center" vertical="center"/>
    </xf>
    <xf numFmtId="164" fontId="9" fillId="0" borderId="3" xfId="2" applyNumberFormat="1" applyFont="1" applyFill="1" applyBorder="1" applyAlignment="1" applyProtection="1">
      <alignment horizontal="center" vertical="center"/>
    </xf>
    <xf numFmtId="164" fontId="8" fillId="0" borderId="3" xfId="2" applyNumberFormat="1" applyFont="1" applyFill="1" applyBorder="1" applyAlignment="1" applyProtection="1">
      <alignment horizontal="center" vertical="center"/>
    </xf>
    <xf numFmtId="1" fontId="13" fillId="0" borderId="1" xfId="1" applyNumberFormat="1" applyFont="1" applyFill="1" applyBorder="1" applyAlignment="1" applyProtection="1">
      <alignment horizontal="center" vertical="center" wrapText="1"/>
    </xf>
    <xf numFmtId="164" fontId="8" fillId="2" borderId="3" xfId="2" applyNumberFormat="1" applyFont="1" applyFill="1" applyBorder="1" applyAlignment="1" applyProtection="1">
      <alignment horizontal="center" vertical="center"/>
    </xf>
    <xf numFmtId="164" fontId="9" fillId="0" borderId="2" xfId="1" applyNumberFormat="1" applyFont="1" applyFill="1" applyAlignment="1">
      <alignment vertical="center" wrapText="1"/>
    </xf>
    <xf numFmtId="164" fontId="9" fillId="0" borderId="2" xfId="1" applyNumberFormat="1" applyFont="1" applyFill="1" applyAlignment="1">
      <alignment horizontal="center" vertical="center"/>
    </xf>
    <xf numFmtId="164" fontId="12" fillId="0" borderId="2" xfId="1" applyNumberFormat="1" applyFont="1" applyFill="1" applyAlignment="1">
      <alignment horizontal="center" vertical="center"/>
    </xf>
    <xf numFmtId="164" fontId="8" fillId="0" borderId="2" xfId="1" applyNumberFormat="1" applyFont="1" applyFill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  <xf numFmtId="0" fontId="16" fillId="0" borderId="2" xfId="1" applyFont="1" applyFill="1" applyAlignment="1">
      <alignment vertical="center" wrapText="1"/>
    </xf>
    <xf numFmtId="164" fontId="16" fillId="0" borderId="2" xfId="1" applyNumberFormat="1" applyFont="1" applyFill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3" applyFont="1" applyFill="1" applyBorder="1" applyAlignment="1">
      <alignment horizontal="left" vertical="center" wrapText="1"/>
    </xf>
    <xf numFmtId="0" fontId="10" fillId="0" borderId="4" xfId="1" applyFont="1" applyFill="1" applyBorder="1" applyAlignment="1">
      <alignment horizontal="left" vertical="center" wrapText="1"/>
    </xf>
    <xf numFmtId="0" fontId="10" fillId="0" borderId="6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0" fillId="0" borderId="7" xfId="1" applyFont="1" applyFill="1" applyBorder="1" applyAlignment="1">
      <alignment horizontal="left" vertical="center" wrapText="1"/>
    </xf>
    <xf numFmtId="0" fontId="11" fillId="0" borderId="4" xfId="1" applyFont="1" applyFill="1" applyBorder="1" applyAlignment="1">
      <alignment horizontal="left" vertical="center" wrapText="1"/>
    </xf>
    <xf numFmtId="167" fontId="8" fillId="0" borderId="1" xfId="2" applyNumberFormat="1" applyFont="1" applyFill="1" applyBorder="1" applyAlignment="1" applyProtection="1">
      <alignment horizontal="center" vertical="center"/>
    </xf>
    <xf numFmtId="167" fontId="10" fillId="0" borderId="1" xfId="1" applyNumberFormat="1" applyFont="1" applyFill="1" applyBorder="1" applyAlignment="1">
      <alignment horizontal="center" vertical="center" wrapText="1"/>
    </xf>
    <xf numFmtId="167" fontId="10" fillId="0" borderId="1" xfId="2" applyNumberFormat="1" applyFont="1" applyFill="1" applyBorder="1" applyAlignment="1">
      <alignment horizontal="center" vertical="center"/>
    </xf>
    <xf numFmtId="167" fontId="10" fillId="0" borderId="1" xfId="2" applyNumberFormat="1" applyFont="1" applyFill="1" applyBorder="1" applyAlignment="1" applyProtection="1">
      <alignment horizontal="center" vertical="center"/>
    </xf>
    <xf numFmtId="168" fontId="9" fillId="0" borderId="1" xfId="1" applyNumberFormat="1" applyFont="1" applyFill="1" applyBorder="1" applyAlignment="1">
      <alignment horizontal="center" vertical="center" wrapText="1"/>
    </xf>
    <xf numFmtId="168" fontId="9" fillId="0" borderId="1" xfId="2" applyNumberFormat="1" applyFont="1" applyFill="1" applyBorder="1" applyAlignment="1">
      <alignment horizontal="center" vertical="center"/>
    </xf>
    <xf numFmtId="168" fontId="8" fillId="0" borderId="1" xfId="2" applyNumberFormat="1" applyFont="1" applyFill="1" applyBorder="1" applyAlignment="1" applyProtection="1">
      <alignment horizontal="center" vertical="center"/>
    </xf>
    <xf numFmtId="168" fontId="9" fillId="0" borderId="1" xfId="2" applyNumberFormat="1" applyFont="1" applyFill="1" applyBorder="1" applyAlignment="1" applyProtection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  <xf numFmtId="166" fontId="9" fillId="0" borderId="2" xfId="1" applyNumberFormat="1" applyFont="1" applyFill="1" applyAlignment="1">
      <alignment vertical="center" wrapText="1"/>
    </xf>
    <xf numFmtId="166" fontId="9" fillId="0" borderId="2" xfId="1" applyNumberFormat="1" applyFont="1" applyFill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left" vertical="center" wrapText="1" indent="1"/>
    </xf>
    <xf numFmtId="167" fontId="9" fillId="0" borderId="1" xfId="2" applyNumberFormat="1" applyFont="1" applyFill="1" applyBorder="1" applyAlignment="1" applyProtection="1">
      <alignment horizontal="center" vertical="center"/>
    </xf>
    <xf numFmtId="169" fontId="9" fillId="0" borderId="1" xfId="2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166" fontId="18" fillId="0" borderId="2" xfId="1" applyNumberFormat="1" applyFont="1" applyFill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19" fillId="0" borderId="2" xfId="1" applyNumberFormat="1" applyFont="1" applyFill="1" applyAlignment="1">
      <alignment vertical="center" wrapText="1"/>
    </xf>
    <xf numFmtId="166" fontId="8" fillId="0" borderId="1" xfId="2" applyNumberFormat="1" applyFont="1" applyBorder="1" applyAlignment="1">
      <alignment horizontal="center" vertical="center"/>
    </xf>
    <xf numFmtId="166" fontId="9" fillId="0" borderId="1" xfId="2" applyNumberFormat="1" applyFont="1" applyBorder="1" applyAlignment="1">
      <alignment horizontal="center" vertical="center"/>
    </xf>
    <xf numFmtId="166" fontId="10" fillId="0" borderId="1" xfId="2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16" fillId="0" borderId="2" xfId="1" applyNumberFormat="1" applyFont="1" applyFill="1" applyAlignment="1">
      <alignment horizontal="right" vertical="center" wrapText="1"/>
    </xf>
    <xf numFmtId="164" fontId="8" fillId="0" borderId="1" xfId="2" applyNumberFormat="1" applyFont="1" applyBorder="1" applyAlignment="1">
      <alignment horizontal="center" vertical="center"/>
    </xf>
    <xf numFmtId="164" fontId="9" fillId="0" borderId="1" xfId="2" applyNumberFormat="1" applyFont="1" applyBorder="1" applyAlignment="1">
      <alignment horizontal="center" vertical="center"/>
    </xf>
    <xf numFmtId="164" fontId="10" fillId="0" borderId="1" xfId="2" applyNumberFormat="1" applyFont="1" applyBorder="1" applyAlignment="1">
      <alignment horizontal="center" vertical="center"/>
    </xf>
    <xf numFmtId="164" fontId="11" fillId="0" borderId="1" xfId="2" applyNumberFormat="1" applyFont="1" applyFill="1" applyBorder="1" applyAlignment="1" applyProtection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164" fontId="6" fillId="0" borderId="2" xfId="1" applyNumberFormat="1" applyFont="1" applyFill="1" applyAlignment="1">
      <alignment horizontal="right" vertical="center" wrapText="1"/>
    </xf>
    <xf numFmtId="164" fontId="16" fillId="0" borderId="2" xfId="1" applyNumberFormat="1" applyFont="1" applyFill="1" applyAlignment="1">
      <alignment horizontal="right" vertical="center" wrapText="1"/>
    </xf>
    <xf numFmtId="0" fontId="8" fillId="0" borderId="2" xfId="1" applyFont="1" applyFill="1" applyAlignment="1">
      <alignment horizontal="center" vertical="center" wrapText="1"/>
    </xf>
    <xf numFmtId="0" fontId="16" fillId="0" borderId="2" xfId="1" applyFont="1" applyFill="1" applyAlignment="1">
      <alignment horizontal="right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9" fillId="0" borderId="2" xfId="1" applyNumberFormat="1" applyFont="1" applyFill="1" applyAlignment="1">
      <alignment horizontal="right" vertical="center"/>
    </xf>
  </cellXfs>
  <cellStyles count="16">
    <cellStyle name="Обычный" xfId="0" builtinId="0"/>
    <cellStyle name="Обычный 2" xfId="3"/>
    <cellStyle name="Обычный 2 2" xfId="4"/>
    <cellStyle name="Обычный 2 3" xfId="8"/>
    <cellStyle name="Обычный 3" xfId="7"/>
    <cellStyle name="Обычный 3 2" xfId="11"/>
    <cellStyle name="Обычный 3 3" xfId="15"/>
    <cellStyle name="Обычный 4" xfId="5"/>
    <cellStyle name="Обычный 4 2" xfId="10"/>
    <cellStyle name="Обычный 5" xfId="6"/>
    <cellStyle name="Обычный 5 2" xfId="14"/>
    <cellStyle name="Обычный 575 2 3 6 5" xfId="9"/>
    <cellStyle name="Обычный 575 2 3 6 5 2" xfId="12"/>
    <cellStyle name="Обычный_Прил 1_Доходы" xfId="1"/>
    <cellStyle name="Финансовый 2" xfId="2"/>
    <cellStyle name="Финансовый 3" xfId="13"/>
  </cellStyles>
  <dxfs count="0"/>
  <tableStyles count="0" defaultTableStyle="TableStyleMedium2" defaultPivotStyle="PivotStyleLight16"/>
  <colors>
    <mruColors>
      <color rgb="FFFE9A9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6"/>
  <sheetViews>
    <sheetView tabSelected="1" topLeftCell="A243" zoomScaleNormal="100" zoomScaleSheetLayoutView="105" workbookViewId="0">
      <selection activeCell="N252" sqref="N252"/>
    </sheetView>
  </sheetViews>
  <sheetFormatPr defaultColWidth="9.109375" defaultRowHeight="5.7" customHeight="1" x14ac:dyDescent="0.3"/>
  <cols>
    <col min="1" max="1" width="30.109375" style="1" customWidth="1"/>
    <col min="2" max="2" width="75.88671875" style="1" customWidth="1"/>
    <col min="3" max="5" width="18.44140625" style="60" hidden="1" customWidth="1"/>
    <col min="6" max="11" width="18.88671875" style="37" hidden="1" customWidth="1"/>
    <col min="12" max="14" width="16.109375" style="37" customWidth="1"/>
    <col min="15" max="15" width="19.5546875" style="85" hidden="1" customWidth="1"/>
    <col min="16" max="16" width="19.5546875" style="1" hidden="1" customWidth="1"/>
    <col min="17" max="17" width="19.5546875" style="85" hidden="1" customWidth="1"/>
    <col min="18" max="20" width="14.6640625" style="60" hidden="1" customWidth="1"/>
    <col min="21" max="16384" width="9.109375" style="3"/>
  </cols>
  <sheetData>
    <row r="1" spans="1:20" ht="13.5" hidden="1" customHeight="1" x14ac:dyDescent="0.3">
      <c r="F1" s="110" t="s">
        <v>278</v>
      </c>
      <c r="G1" s="110"/>
      <c r="H1" s="110"/>
      <c r="I1" s="101"/>
      <c r="J1" s="101"/>
      <c r="K1" s="101"/>
      <c r="L1" s="108" t="s">
        <v>278</v>
      </c>
      <c r="M1" s="108"/>
      <c r="N1" s="108"/>
    </row>
    <row r="2" spans="1:20" ht="13.5" hidden="1" customHeight="1" x14ac:dyDescent="0.3">
      <c r="F2" s="110" t="s">
        <v>274</v>
      </c>
      <c r="G2" s="110"/>
      <c r="H2" s="110"/>
      <c r="I2" s="101"/>
      <c r="J2" s="101"/>
      <c r="K2" s="101"/>
      <c r="L2" s="108" t="s">
        <v>274</v>
      </c>
      <c r="M2" s="108"/>
      <c r="N2" s="108"/>
    </row>
    <row r="3" spans="1:20" ht="13.5" hidden="1" customHeight="1" x14ac:dyDescent="0.3">
      <c r="F3" s="110" t="s">
        <v>275</v>
      </c>
      <c r="G3" s="110"/>
      <c r="H3" s="110"/>
      <c r="I3" s="101"/>
      <c r="J3" s="101"/>
      <c r="K3" s="101"/>
      <c r="L3" s="108" t="s">
        <v>275</v>
      </c>
      <c r="M3" s="108"/>
      <c r="N3" s="108"/>
    </row>
    <row r="4" spans="1:20" ht="13.5" hidden="1" customHeight="1" x14ac:dyDescent="0.3">
      <c r="F4" s="110" t="s">
        <v>276</v>
      </c>
      <c r="G4" s="110"/>
      <c r="H4" s="110"/>
      <c r="I4" s="101"/>
      <c r="J4" s="101"/>
      <c r="K4" s="101"/>
      <c r="L4" s="108" t="s">
        <v>276</v>
      </c>
      <c r="M4" s="108"/>
      <c r="N4" s="108"/>
    </row>
    <row r="5" spans="1:20" ht="13.5" hidden="1" customHeight="1" x14ac:dyDescent="0.3">
      <c r="F5" s="110" t="s">
        <v>277</v>
      </c>
      <c r="G5" s="110"/>
      <c r="H5" s="110"/>
      <c r="I5" s="101"/>
      <c r="J5" s="101"/>
      <c r="K5" s="101"/>
      <c r="L5" s="108" t="s">
        <v>277</v>
      </c>
      <c r="M5" s="108"/>
      <c r="N5" s="108"/>
    </row>
    <row r="6" spans="1:20" ht="13.5" hidden="1" customHeight="1" x14ac:dyDescent="0.3">
      <c r="F6" s="110" t="s">
        <v>299</v>
      </c>
      <c r="G6" s="110"/>
      <c r="H6" s="110"/>
      <c r="I6" s="101"/>
      <c r="J6" s="101"/>
      <c r="K6" s="101"/>
      <c r="L6" s="108" t="s">
        <v>299</v>
      </c>
      <c r="M6" s="108"/>
      <c r="N6" s="108"/>
    </row>
    <row r="7" spans="1:20" ht="13.5" hidden="1" customHeight="1" x14ac:dyDescent="0.3">
      <c r="F7" s="110" t="s">
        <v>300</v>
      </c>
      <c r="G7" s="110"/>
      <c r="H7" s="110"/>
      <c r="I7" s="101"/>
      <c r="J7" s="101"/>
      <c r="K7" s="101"/>
      <c r="L7" s="108" t="s">
        <v>300</v>
      </c>
      <c r="M7" s="108"/>
      <c r="N7" s="108"/>
    </row>
    <row r="8" spans="1:20" ht="13.5" hidden="1" customHeight="1" x14ac:dyDescent="0.3">
      <c r="F8" s="110" t="s">
        <v>301</v>
      </c>
      <c r="G8" s="110"/>
      <c r="H8" s="110"/>
      <c r="I8" s="101"/>
      <c r="J8" s="101"/>
      <c r="K8" s="101"/>
      <c r="L8" s="108" t="s">
        <v>301</v>
      </c>
      <c r="M8" s="108"/>
      <c r="N8" s="108"/>
    </row>
    <row r="9" spans="1:20" ht="13.5" hidden="1" customHeight="1" x14ac:dyDescent="0.3">
      <c r="F9" s="65"/>
      <c r="G9" s="66"/>
      <c r="H9" s="66"/>
      <c r="I9" s="66"/>
      <c r="J9" s="66"/>
      <c r="K9" s="66"/>
      <c r="L9" s="66"/>
      <c r="M9" s="66"/>
      <c r="N9" s="66"/>
    </row>
    <row r="10" spans="1:20" ht="129.75" customHeight="1" x14ac:dyDescent="0.3">
      <c r="C10" s="107"/>
      <c r="D10" s="107"/>
      <c r="E10" s="107"/>
      <c r="F10" s="107" t="s">
        <v>347</v>
      </c>
      <c r="G10" s="107"/>
      <c r="H10" s="107"/>
      <c r="I10" s="107" t="s">
        <v>378</v>
      </c>
      <c r="J10" s="107"/>
      <c r="K10" s="107"/>
      <c r="L10" s="107" t="s">
        <v>347</v>
      </c>
      <c r="M10" s="107"/>
      <c r="N10" s="107"/>
    </row>
    <row r="11" spans="1:20" ht="13.5" customHeight="1" x14ac:dyDescent="0.3">
      <c r="F11" s="60"/>
      <c r="G11" s="60"/>
      <c r="H11" s="60"/>
      <c r="I11" s="60"/>
      <c r="J11" s="60"/>
      <c r="K11" s="60"/>
      <c r="L11" s="60"/>
      <c r="M11" s="60"/>
      <c r="N11" s="60"/>
    </row>
    <row r="12" spans="1:20" ht="84.75" customHeight="1" x14ac:dyDescent="0.3">
      <c r="C12" s="107" t="s">
        <v>346</v>
      </c>
      <c r="D12" s="107"/>
      <c r="E12" s="107"/>
      <c r="F12" s="107" t="s">
        <v>346</v>
      </c>
      <c r="G12" s="107"/>
      <c r="H12" s="107"/>
      <c r="I12" s="107" t="s">
        <v>346</v>
      </c>
      <c r="J12" s="107"/>
      <c r="K12" s="107"/>
      <c r="L12" s="107" t="s">
        <v>389</v>
      </c>
      <c r="M12" s="107"/>
      <c r="N12" s="107"/>
    </row>
    <row r="13" spans="1:20" ht="13.5" customHeight="1" x14ac:dyDescent="0.3"/>
    <row r="14" spans="1:20" ht="37.5" customHeight="1" x14ac:dyDescent="0.3">
      <c r="A14" s="109" t="s">
        <v>306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86"/>
      <c r="P14" s="38"/>
      <c r="Q14" s="86"/>
      <c r="R14" s="61"/>
      <c r="S14" s="62"/>
      <c r="T14" s="61"/>
    </row>
    <row r="15" spans="1:20" ht="12.75" customHeight="1" x14ac:dyDescent="0.3">
      <c r="A15" s="64"/>
      <c r="B15" s="84"/>
      <c r="C15" s="63"/>
      <c r="D15" s="63"/>
      <c r="E15" s="63"/>
      <c r="F15" s="93"/>
      <c r="G15" s="93"/>
      <c r="H15" s="93"/>
      <c r="I15" s="63"/>
      <c r="J15" s="63"/>
      <c r="K15" s="63"/>
      <c r="L15" s="63"/>
      <c r="M15" s="63"/>
      <c r="N15" s="63"/>
      <c r="O15" s="92"/>
      <c r="P15" s="93"/>
      <c r="Q15" s="92"/>
      <c r="R15" s="63"/>
      <c r="S15" s="63"/>
      <c r="T15" s="63"/>
    </row>
    <row r="16" spans="1:20" s="7" customFormat="1" ht="30" hidden="1" customHeight="1" x14ac:dyDescent="0.3">
      <c r="A16" s="46"/>
      <c r="B16" s="46"/>
      <c r="C16" s="111" t="s">
        <v>281</v>
      </c>
      <c r="D16" s="111"/>
      <c r="E16" s="111"/>
      <c r="F16" s="111" t="s">
        <v>348</v>
      </c>
      <c r="G16" s="111"/>
      <c r="H16" s="111"/>
      <c r="I16" s="111" t="s">
        <v>352</v>
      </c>
      <c r="J16" s="111"/>
      <c r="K16" s="111"/>
      <c r="L16" s="111" t="s">
        <v>377</v>
      </c>
      <c r="M16" s="111"/>
      <c r="N16" s="111"/>
      <c r="O16" s="111" t="s">
        <v>282</v>
      </c>
      <c r="P16" s="111"/>
      <c r="Q16" s="111"/>
      <c r="R16" s="112" t="s">
        <v>289</v>
      </c>
      <c r="S16" s="112"/>
      <c r="T16" s="112"/>
    </row>
    <row r="17" spans="1:20" s="2" customFormat="1" ht="35.25" customHeight="1" x14ac:dyDescent="0.3">
      <c r="A17" s="114" t="s">
        <v>262</v>
      </c>
      <c r="B17" s="114" t="s">
        <v>261</v>
      </c>
      <c r="C17" s="115" t="s">
        <v>302</v>
      </c>
      <c r="D17" s="113" t="s">
        <v>263</v>
      </c>
      <c r="E17" s="113"/>
      <c r="F17" s="113" t="s">
        <v>302</v>
      </c>
      <c r="G17" s="113" t="s">
        <v>263</v>
      </c>
      <c r="H17" s="113"/>
      <c r="I17" s="113" t="s">
        <v>302</v>
      </c>
      <c r="J17" s="113" t="s">
        <v>263</v>
      </c>
      <c r="K17" s="113"/>
      <c r="L17" s="113" t="s">
        <v>302</v>
      </c>
      <c r="M17" s="113" t="s">
        <v>263</v>
      </c>
      <c r="N17" s="113"/>
      <c r="O17" s="117" t="s">
        <v>302</v>
      </c>
      <c r="P17" s="113" t="s">
        <v>263</v>
      </c>
      <c r="Q17" s="113"/>
      <c r="R17" s="113" t="s">
        <v>302</v>
      </c>
      <c r="S17" s="113" t="s">
        <v>263</v>
      </c>
      <c r="T17" s="113"/>
    </row>
    <row r="18" spans="1:20" s="64" customFormat="1" ht="18.75" customHeight="1" x14ac:dyDescent="0.3">
      <c r="A18" s="114"/>
      <c r="B18" s="114"/>
      <c r="C18" s="116"/>
      <c r="D18" s="83" t="s">
        <v>260</v>
      </c>
      <c r="E18" s="83" t="s">
        <v>303</v>
      </c>
      <c r="F18" s="113"/>
      <c r="G18" s="94" t="s">
        <v>260</v>
      </c>
      <c r="H18" s="94" t="s">
        <v>303</v>
      </c>
      <c r="I18" s="113"/>
      <c r="J18" s="100" t="s">
        <v>260</v>
      </c>
      <c r="K18" s="100" t="s">
        <v>303</v>
      </c>
      <c r="L18" s="113"/>
      <c r="M18" s="106" t="s">
        <v>260</v>
      </c>
      <c r="N18" s="106" t="s">
        <v>303</v>
      </c>
      <c r="O18" s="117"/>
      <c r="P18" s="94" t="s">
        <v>260</v>
      </c>
      <c r="Q18" s="87" t="s">
        <v>303</v>
      </c>
      <c r="R18" s="113"/>
      <c r="S18" s="82" t="s">
        <v>260</v>
      </c>
      <c r="T18" s="87" t="s">
        <v>303</v>
      </c>
    </row>
    <row r="19" spans="1:20" s="7" customFormat="1" ht="29.25" customHeight="1" x14ac:dyDescent="0.3">
      <c r="A19" s="22" t="s">
        <v>259</v>
      </c>
      <c r="B19" s="5" t="s">
        <v>258</v>
      </c>
      <c r="C19" s="74">
        <f t="shared" ref="C19:N19" si="0">C20+C27+C33+C43+C48+C55+C56+C72+C79+C101+C109+C110</f>
        <v>4076096.4</v>
      </c>
      <c r="D19" s="74">
        <f t="shared" si="0"/>
        <v>3972031</v>
      </c>
      <c r="E19" s="74">
        <f t="shared" si="0"/>
        <v>3943989</v>
      </c>
      <c r="F19" s="74">
        <f t="shared" si="0"/>
        <v>4097096.4</v>
      </c>
      <c r="G19" s="74">
        <f t="shared" si="0"/>
        <v>4056928.7</v>
      </c>
      <c r="H19" s="74">
        <f t="shared" si="0"/>
        <v>4025378.9999999995</v>
      </c>
      <c r="I19" s="102">
        <f t="shared" si="0"/>
        <v>4293865.3300200002</v>
      </c>
      <c r="J19" s="102">
        <f t="shared" si="0"/>
        <v>4056928.7</v>
      </c>
      <c r="K19" s="102">
        <f t="shared" si="0"/>
        <v>4030378.9999999995</v>
      </c>
      <c r="L19" s="6">
        <f t="shared" si="0"/>
        <v>4293865.3300200002</v>
      </c>
      <c r="M19" s="6">
        <f t="shared" si="0"/>
        <v>4056928.7</v>
      </c>
      <c r="N19" s="6">
        <f t="shared" si="0"/>
        <v>4030378.9999999995</v>
      </c>
      <c r="O19" s="96">
        <f>L19-I19</f>
        <v>0</v>
      </c>
      <c r="P19" s="96">
        <f>M19-J19</f>
        <v>0</v>
      </c>
      <c r="Q19" s="96">
        <f>N19-K19</f>
        <v>0</v>
      </c>
      <c r="R19" s="6"/>
      <c r="S19" s="6"/>
      <c r="T19" s="6"/>
    </row>
    <row r="20" spans="1:20" s="7" customFormat="1" ht="29.25" customHeight="1" x14ac:dyDescent="0.3">
      <c r="A20" s="4" t="s">
        <v>257</v>
      </c>
      <c r="B20" s="8" t="s">
        <v>256</v>
      </c>
      <c r="C20" s="74">
        <f t="shared" ref="C20:N20" si="1">C21</f>
        <v>2635000</v>
      </c>
      <c r="D20" s="74">
        <f t="shared" si="1"/>
        <v>2553200</v>
      </c>
      <c r="E20" s="74">
        <f t="shared" si="1"/>
        <v>2451500</v>
      </c>
      <c r="F20" s="74">
        <f t="shared" si="1"/>
        <v>2635000</v>
      </c>
      <c r="G20" s="74">
        <f t="shared" si="1"/>
        <v>2553200</v>
      </c>
      <c r="H20" s="74">
        <f t="shared" si="1"/>
        <v>2451500</v>
      </c>
      <c r="I20" s="102">
        <f t="shared" si="1"/>
        <v>2812666</v>
      </c>
      <c r="J20" s="102">
        <f t="shared" si="1"/>
        <v>2553200</v>
      </c>
      <c r="K20" s="102">
        <f t="shared" si="1"/>
        <v>2498731.4</v>
      </c>
      <c r="L20" s="6">
        <f t="shared" si="1"/>
        <v>2812666</v>
      </c>
      <c r="M20" s="6">
        <f t="shared" si="1"/>
        <v>2553200</v>
      </c>
      <c r="N20" s="6">
        <f t="shared" si="1"/>
        <v>2498731.4</v>
      </c>
      <c r="O20" s="96">
        <f t="shared" ref="O20:O86" si="2">L20-I20</f>
        <v>0</v>
      </c>
      <c r="P20" s="96">
        <f t="shared" ref="P20:P86" si="3">M20-J20</f>
        <v>0</v>
      </c>
      <c r="Q20" s="96">
        <f t="shared" ref="Q20:Q86" si="4">N20-K20</f>
        <v>0</v>
      </c>
      <c r="R20" s="57"/>
      <c r="S20" s="57"/>
      <c r="T20" s="57"/>
    </row>
    <row r="21" spans="1:20" ht="29.25" customHeight="1" x14ac:dyDescent="0.3">
      <c r="A21" s="9" t="s">
        <v>255</v>
      </c>
      <c r="B21" s="10" t="s">
        <v>254</v>
      </c>
      <c r="C21" s="89">
        <f>SUM(C22:C26)</f>
        <v>2635000</v>
      </c>
      <c r="D21" s="89">
        <f t="shared" ref="D21:E21" si="5">SUM(D22:D26)</f>
        <v>2553200</v>
      </c>
      <c r="E21" s="89">
        <f t="shared" si="5"/>
        <v>2451500</v>
      </c>
      <c r="F21" s="89">
        <f>SUM(F22:F26)</f>
        <v>2635000</v>
      </c>
      <c r="G21" s="89">
        <f t="shared" ref="G21:H21" si="6">SUM(G22:G26)</f>
        <v>2553200</v>
      </c>
      <c r="H21" s="89">
        <f t="shared" si="6"/>
        <v>2451500</v>
      </c>
      <c r="I21" s="103">
        <f>SUM(I22:I26)</f>
        <v>2812666</v>
      </c>
      <c r="J21" s="103">
        <f t="shared" ref="J21:K21" si="7">SUM(J22:J26)</f>
        <v>2553200</v>
      </c>
      <c r="K21" s="103">
        <f t="shared" si="7"/>
        <v>2498731.4</v>
      </c>
      <c r="L21" s="11">
        <f>SUM(L22:L26)</f>
        <v>2812666</v>
      </c>
      <c r="M21" s="11">
        <f t="shared" ref="M21:N21" si="8">SUM(M22:M26)</f>
        <v>2553200</v>
      </c>
      <c r="N21" s="11">
        <f t="shared" si="8"/>
        <v>2498731.4</v>
      </c>
      <c r="O21" s="97">
        <f t="shared" si="2"/>
        <v>0</v>
      </c>
      <c r="P21" s="97">
        <f t="shared" si="3"/>
        <v>0</v>
      </c>
      <c r="Q21" s="97">
        <f t="shared" si="4"/>
        <v>0</v>
      </c>
      <c r="R21" s="56"/>
      <c r="S21" s="56"/>
      <c r="T21" s="56"/>
    </row>
    <row r="22" spans="1:20" s="15" customFormat="1" ht="80.25" hidden="1" customHeight="1" x14ac:dyDescent="0.3">
      <c r="A22" s="12" t="s">
        <v>253</v>
      </c>
      <c r="B22" s="13" t="s">
        <v>252</v>
      </c>
      <c r="C22" s="77">
        <v>2428000</v>
      </c>
      <c r="D22" s="77">
        <v>2367000</v>
      </c>
      <c r="E22" s="77">
        <v>2299000</v>
      </c>
      <c r="F22" s="77">
        <v>2428000</v>
      </c>
      <c r="G22" s="77">
        <v>2367000</v>
      </c>
      <c r="H22" s="77">
        <v>2299000</v>
      </c>
      <c r="I22" s="104">
        <v>2477466</v>
      </c>
      <c r="J22" s="104">
        <v>2367000</v>
      </c>
      <c r="K22" s="104">
        <v>2223331.4</v>
      </c>
      <c r="L22" s="14">
        <v>2469566</v>
      </c>
      <c r="M22" s="104">
        <v>2367000</v>
      </c>
      <c r="N22" s="104">
        <v>2223331.4</v>
      </c>
      <c r="O22" s="98">
        <f t="shared" si="2"/>
        <v>-7900</v>
      </c>
      <c r="P22" s="98">
        <f t="shared" si="3"/>
        <v>0</v>
      </c>
      <c r="Q22" s="98">
        <f t="shared" si="4"/>
        <v>0</v>
      </c>
      <c r="R22" s="42"/>
      <c r="S22" s="42"/>
      <c r="T22" s="42"/>
    </row>
    <row r="23" spans="1:20" s="15" customFormat="1" ht="110.25" hidden="1" customHeight="1" x14ac:dyDescent="0.3">
      <c r="A23" s="12" t="s">
        <v>251</v>
      </c>
      <c r="B23" s="13" t="s">
        <v>250</v>
      </c>
      <c r="C23" s="77">
        <v>7000</v>
      </c>
      <c r="D23" s="77">
        <v>6300</v>
      </c>
      <c r="E23" s="77">
        <v>5200</v>
      </c>
      <c r="F23" s="77">
        <v>7000</v>
      </c>
      <c r="G23" s="77">
        <v>6300</v>
      </c>
      <c r="H23" s="77">
        <v>5200</v>
      </c>
      <c r="I23" s="104">
        <v>6000</v>
      </c>
      <c r="J23" s="104">
        <v>6300</v>
      </c>
      <c r="K23" s="104">
        <v>5200</v>
      </c>
      <c r="L23" s="14">
        <v>7500</v>
      </c>
      <c r="M23" s="104">
        <v>6300</v>
      </c>
      <c r="N23" s="104">
        <v>5200</v>
      </c>
      <c r="O23" s="98">
        <f t="shared" si="2"/>
        <v>1500</v>
      </c>
      <c r="P23" s="98">
        <f t="shared" si="3"/>
        <v>0</v>
      </c>
      <c r="Q23" s="98">
        <f t="shared" si="4"/>
        <v>0</v>
      </c>
      <c r="R23" s="42"/>
      <c r="S23" s="42"/>
      <c r="T23" s="42"/>
    </row>
    <row r="24" spans="1:20" s="15" customFormat="1" ht="52.5" hidden="1" customHeight="1" x14ac:dyDescent="0.3">
      <c r="A24" s="12" t="s">
        <v>249</v>
      </c>
      <c r="B24" s="13" t="s">
        <v>248</v>
      </c>
      <c r="C24" s="77">
        <v>20000</v>
      </c>
      <c r="D24" s="77">
        <v>18100</v>
      </c>
      <c r="E24" s="77">
        <v>15000</v>
      </c>
      <c r="F24" s="77">
        <v>20000</v>
      </c>
      <c r="G24" s="77">
        <v>18100</v>
      </c>
      <c r="H24" s="77">
        <v>15000</v>
      </c>
      <c r="I24" s="104">
        <v>26000</v>
      </c>
      <c r="J24" s="104">
        <v>18100</v>
      </c>
      <c r="K24" s="104">
        <v>22200</v>
      </c>
      <c r="L24" s="14">
        <v>28300</v>
      </c>
      <c r="M24" s="104">
        <v>18100</v>
      </c>
      <c r="N24" s="104">
        <v>22200</v>
      </c>
      <c r="O24" s="98">
        <f t="shared" si="2"/>
        <v>2300</v>
      </c>
      <c r="P24" s="98">
        <f t="shared" si="3"/>
        <v>0</v>
      </c>
      <c r="Q24" s="98">
        <f t="shared" si="4"/>
        <v>0</v>
      </c>
      <c r="R24" s="42"/>
      <c r="S24" s="42"/>
      <c r="T24" s="42"/>
    </row>
    <row r="25" spans="1:20" s="15" customFormat="1" ht="92.25" hidden="1" customHeight="1" x14ac:dyDescent="0.3">
      <c r="A25" s="12" t="s">
        <v>247</v>
      </c>
      <c r="B25" s="13" t="s">
        <v>246</v>
      </c>
      <c r="C25" s="77">
        <v>30000</v>
      </c>
      <c r="D25" s="77">
        <v>26100</v>
      </c>
      <c r="E25" s="77">
        <v>19700</v>
      </c>
      <c r="F25" s="77">
        <v>30000</v>
      </c>
      <c r="G25" s="77">
        <v>26100</v>
      </c>
      <c r="H25" s="77">
        <v>19700</v>
      </c>
      <c r="I25" s="104">
        <v>53200</v>
      </c>
      <c r="J25" s="104">
        <v>26100</v>
      </c>
      <c r="K25" s="104">
        <v>43000</v>
      </c>
      <c r="L25" s="14">
        <v>55000</v>
      </c>
      <c r="M25" s="104">
        <v>26100</v>
      </c>
      <c r="N25" s="104">
        <v>43000</v>
      </c>
      <c r="O25" s="98">
        <f t="shared" si="2"/>
        <v>1800</v>
      </c>
      <c r="P25" s="98">
        <f t="shared" si="3"/>
        <v>0</v>
      </c>
      <c r="Q25" s="98">
        <f t="shared" si="4"/>
        <v>0</v>
      </c>
      <c r="R25" s="42"/>
      <c r="S25" s="42"/>
      <c r="T25" s="42"/>
    </row>
    <row r="26" spans="1:20" s="15" customFormat="1" ht="51.75" hidden="1" customHeight="1" x14ac:dyDescent="0.3">
      <c r="A26" s="12" t="s">
        <v>266</v>
      </c>
      <c r="B26" s="13" t="s">
        <v>265</v>
      </c>
      <c r="C26" s="77">
        <v>150000</v>
      </c>
      <c r="D26" s="77">
        <v>135700</v>
      </c>
      <c r="E26" s="77">
        <v>112600</v>
      </c>
      <c r="F26" s="77">
        <v>150000</v>
      </c>
      <c r="G26" s="77">
        <v>135700</v>
      </c>
      <c r="H26" s="77">
        <v>112600</v>
      </c>
      <c r="I26" s="104">
        <v>250000</v>
      </c>
      <c r="J26" s="104">
        <v>135700</v>
      </c>
      <c r="K26" s="104">
        <v>205000</v>
      </c>
      <c r="L26" s="14">
        <v>252300</v>
      </c>
      <c r="M26" s="104">
        <v>135700</v>
      </c>
      <c r="N26" s="104">
        <v>205000</v>
      </c>
      <c r="O26" s="98">
        <f t="shared" si="2"/>
        <v>2300</v>
      </c>
      <c r="P26" s="98">
        <f t="shared" si="3"/>
        <v>0</v>
      </c>
      <c r="Q26" s="98">
        <f t="shared" si="4"/>
        <v>0</v>
      </c>
      <c r="R26" s="42"/>
      <c r="S26" s="42"/>
      <c r="T26" s="42"/>
    </row>
    <row r="27" spans="1:20" s="7" customFormat="1" ht="36.75" customHeight="1" x14ac:dyDescent="0.3">
      <c r="A27" s="16" t="s">
        <v>245</v>
      </c>
      <c r="B27" s="17" t="s">
        <v>244</v>
      </c>
      <c r="C27" s="74">
        <f t="shared" ref="C27:N27" si="9">C28</f>
        <v>97538</v>
      </c>
      <c r="D27" s="74">
        <f t="shared" si="9"/>
        <v>95281</v>
      </c>
      <c r="E27" s="74">
        <f t="shared" si="9"/>
        <v>100808</v>
      </c>
      <c r="F27" s="74">
        <f t="shared" si="9"/>
        <v>97538</v>
      </c>
      <c r="G27" s="74">
        <f t="shared" si="9"/>
        <v>95281</v>
      </c>
      <c r="H27" s="74">
        <f t="shared" si="9"/>
        <v>100808</v>
      </c>
      <c r="I27" s="102">
        <f t="shared" si="9"/>
        <v>110280</v>
      </c>
      <c r="J27" s="102">
        <f t="shared" si="9"/>
        <v>95281</v>
      </c>
      <c r="K27" s="102">
        <f t="shared" si="9"/>
        <v>100808</v>
      </c>
      <c r="L27" s="6">
        <f t="shared" si="9"/>
        <v>110280</v>
      </c>
      <c r="M27" s="6">
        <f t="shared" si="9"/>
        <v>95281</v>
      </c>
      <c r="N27" s="6">
        <f t="shared" si="9"/>
        <v>100808</v>
      </c>
      <c r="O27" s="96">
        <f t="shared" si="2"/>
        <v>0</v>
      </c>
      <c r="P27" s="96">
        <f t="shared" si="3"/>
        <v>0</v>
      </c>
      <c r="Q27" s="96">
        <f t="shared" si="4"/>
        <v>0</v>
      </c>
      <c r="R27" s="57"/>
      <c r="S27" s="57"/>
      <c r="T27" s="57"/>
    </row>
    <row r="28" spans="1:20" ht="36.75" customHeight="1" x14ac:dyDescent="0.3">
      <c r="A28" s="9" t="s">
        <v>243</v>
      </c>
      <c r="B28" s="10" t="s">
        <v>242</v>
      </c>
      <c r="C28" s="89">
        <f t="shared" ref="C28:K28" si="10">SUM(C29:C32)</f>
        <v>97538</v>
      </c>
      <c r="D28" s="89">
        <f t="shared" si="10"/>
        <v>95281</v>
      </c>
      <c r="E28" s="89">
        <f t="shared" si="10"/>
        <v>100808</v>
      </c>
      <c r="F28" s="89">
        <f t="shared" si="10"/>
        <v>97538</v>
      </c>
      <c r="G28" s="89">
        <f t="shared" si="10"/>
        <v>95281</v>
      </c>
      <c r="H28" s="89">
        <f t="shared" si="10"/>
        <v>100808</v>
      </c>
      <c r="I28" s="103">
        <f t="shared" si="10"/>
        <v>110280</v>
      </c>
      <c r="J28" s="103">
        <f t="shared" si="10"/>
        <v>95281</v>
      </c>
      <c r="K28" s="103">
        <f t="shared" si="10"/>
        <v>100808</v>
      </c>
      <c r="L28" s="11">
        <f t="shared" ref="L28:N28" si="11">SUM(L29:L32)</f>
        <v>110280</v>
      </c>
      <c r="M28" s="11">
        <f t="shared" si="11"/>
        <v>95281</v>
      </c>
      <c r="N28" s="11">
        <f t="shared" si="11"/>
        <v>100808</v>
      </c>
      <c r="O28" s="97">
        <f t="shared" si="2"/>
        <v>0</v>
      </c>
      <c r="P28" s="97">
        <f t="shared" si="3"/>
        <v>0</v>
      </c>
      <c r="Q28" s="97">
        <f t="shared" si="4"/>
        <v>0</v>
      </c>
      <c r="R28" s="56"/>
      <c r="S28" s="56"/>
      <c r="T28" s="56"/>
    </row>
    <row r="29" spans="1:20" s="15" customFormat="1" ht="112.5" hidden="1" customHeight="1" x14ac:dyDescent="0.3">
      <c r="A29" s="12" t="s">
        <v>241</v>
      </c>
      <c r="B29" s="13" t="s">
        <v>240</v>
      </c>
      <c r="C29" s="77">
        <v>44100</v>
      </c>
      <c r="D29" s="77">
        <v>42628</v>
      </c>
      <c r="E29" s="77">
        <v>44385</v>
      </c>
      <c r="F29" s="77">
        <v>44100</v>
      </c>
      <c r="G29" s="77">
        <v>42628</v>
      </c>
      <c r="H29" s="77">
        <v>44385</v>
      </c>
      <c r="I29" s="104">
        <v>53600</v>
      </c>
      <c r="J29" s="104">
        <v>42628</v>
      </c>
      <c r="K29" s="104">
        <v>44385</v>
      </c>
      <c r="L29" s="14">
        <v>55200</v>
      </c>
      <c r="M29" s="104">
        <v>42628</v>
      </c>
      <c r="N29" s="104">
        <v>44385</v>
      </c>
      <c r="O29" s="98">
        <f t="shared" si="2"/>
        <v>1600</v>
      </c>
      <c r="P29" s="98">
        <f t="shared" si="3"/>
        <v>0</v>
      </c>
      <c r="Q29" s="98">
        <f t="shared" si="4"/>
        <v>0</v>
      </c>
      <c r="R29" s="42"/>
      <c r="S29" s="42"/>
      <c r="T29" s="42"/>
    </row>
    <row r="30" spans="1:20" s="15" customFormat="1" ht="126" hidden="1" customHeight="1" x14ac:dyDescent="0.3">
      <c r="A30" s="12" t="s">
        <v>239</v>
      </c>
      <c r="B30" s="13" t="s">
        <v>238</v>
      </c>
      <c r="C30" s="77">
        <v>244</v>
      </c>
      <c r="D30" s="77">
        <v>239</v>
      </c>
      <c r="E30" s="77">
        <v>256</v>
      </c>
      <c r="F30" s="77">
        <v>244</v>
      </c>
      <c r="G30" s="77">
        <v>239</v>
      </c>
      <c r="H30" s="77">
        <v>256</v>
      </c>
      <c r="I30" s="104">
        <v>280</v>
      </c>
      <c r="J30" s="104">
        <v>239</v>
      </c>
      <c r="K30" s="104">
        <v>256</v>
      </c>
      <c r="L30" s="14">
        <v>280</v>
      </c>
      <c r="M30" s="104">
        <v>239</v>
      </c>
      <c r="N30" s="104">
        <v>256</v>
      </c>
      <c r="O30" s="98">
        <f t="shared" si="2"/>
        <v>0</v>
      </c>
      <c r="P30" s="98">
        <f t="shared" si="3"/>
        <v>0</v>
      </c>
      <c r="Q30" s="98">
        <f t="shared" si="4"/>
        <v>0</v>
      </c>
      <c r="R30" s="42"/>
      <c r="S30" s="42"/>
      <c r="T30" s="42"/>
    </row>
    <row r="31" spans="1:20" s="15" customFormat="1" ht="124.5" hidden="1" customHeight="1" x14ac:dyDescent="0.3">
      <c r="A31" s="12" t="s">
        <v>237</v>
      </c>
      <c r="B31" s="13" t="s">
        <v>236</v>
      </c>
      <c r="C31" s="77">
        <v>58724</v>
      </c>
      <c r="D31" s="77">
        <v>57696</v>
      </c>
      <c r="E31" s="77">
        <v>61863</v>
      </c>
      <c r="F31" s="77">
        <v>58724</v>
      </c>
      <c r="G31" s="77">
        <v>57696</v>
      </c>
      <c r="H31" s="77">
        <v>61863</v>
      </c>
      <c r="I31" s="104">
        <v>61400</v>
      </c>
      <c r="J31" s="104">
        <v>57696</v>
      </c>
      <c r="K31" s="104">
        <v>61863</v>
      </c>
      <c r="L31" s="14">
        <v>61000</v>
      </c>
      <c r="M31" s="104">
        <v>57696</v>
      </c>
      <c r="N31" s="104">
        <v>61863</v>
      </c>
      <c r="O31" s="98">
        <f t="shared" si="2"/>
        <v>-400</v>
      </c>
      <c r="P31" s="98">
        <f t="shared" si="3"/>
        <v>0</v>
      </c>
      <c r="Q31" s="98">
        <f t="shared" si="4"/>
        <v>0</v>
      </c>
      <c r="R31" s="42"/>
      <c r="S31" s="42"/>
      <c r="T31" s="42"/>
    </row>
    <row r="32" spans="1:20" s="15" customFormat="1" ht="112.5" hidden="1" customHeight="1" x14ac:dyDescent="0.3">
      <c r="A32" s="12" t="s">
        <v>235</v>
      </c>
      <c r="B32" s="13" t="s">
        <v>234</v>
      </c>
      <c r="C32" s="77">
        <v>-5530</v>
      </c>
      <c r="D32" s="77">
        <v>-5282</v>
      </c>
      <c r="E32" s="77">
        <v>-5696</v>
      </c>
      <c r="F32" s="77">
        <v>-5530</v>
      </c>
      <c r="G32" s="77">
        <v>-5282</v>
      </c>
      <c r="H32" s="77">
        <v>-5696</v>
      </c>
      <c r="I32" s="104">
        <v>-5000</v>
      </c>
      <c r="J32" s="104">
        <v>-5282</v>
      </c>
      <c r="K32" s="104">
        <v>-5696</v>
      </c>
      <c r="L32" s="14">
        <v>-6200</v>
      </c>
      <c r="M32" s="104">
        <v>-5282</v>
      </c>
      <c r="N32" s="104">
        <v>-5696</v>
      </c>
      <c r="O32" s="98">
        <f t="shared" si="2"/>
        <v>-1200</v>
      </c>
      <c r="P32" s="98">
        <f t="shared" si="3"/>
        <v>0</v>
      </c>
      <c r="Q32" s="98">
        <f t="shared" si="4"/>
        <v>0</v>
      </c>
      <c r="R32" s="42"/>
      <c r="S32" s="42"/>
      <c r="T32" s="42"/>
    </row>
    <row r="33" spans="1:20" s="7" customFormat="1" ht="29.25" customHeight="1" x14ac:dyDescent="0.3">
      <c r="A33" s="4" t="s">
        <v>233</v>
      </c>
      <c r="B33" s="8" t="s">
        <v>232</v>
      </c>
      <c r="C33" s="74">
        <f t="shared" ref="C33:K33" si="12">C34+C40+C41+C42</f>
        <v>255000</v>
      </c>
      <c r="D33" s="74">
        <f t="shared" si="12"/>
        <v>288157</v>
      </c>
      <c r="E33" s="74">
        <f t="shared" si="12"/>
        <v>337592</v>
      </c>
      <c r="F33" s="74">
        <f t="shared" si="12"/>
        <v>255000</v>
      </c>
      <c r="G33" s="74">
        <f t="shared" si="12"/>
        <v>288157</v>
      </c>
      <c r="H33" s="74">
        <f t="shared" si="12"/>
        <v>337592</v>
      </c>
      <c r="I33" s="102">
        <f t="shared" si="12"/>
        <v>289700</v>
      </c>
      <c r="J33" s="102">
        <f t="shared" si="12"/>
        <v>298085</v>
      </c>
      <c r="K33" s="102">
        <f t="shared" si="12"/>
        <v>341210</v>
      </c>
      <c r="L33" s="6">
        <f t="shared" ref="L33:N33" si="13">L34+L40+L41+L42</f>
        <v>289700</v>
      </c>
      <c r="M33" s="6">
        <f t="shared" si="13"/>
        <v>298085</v>
      </c>
      <c r="N33" s="6">
        <f t="shared" si="13"/>
        <v>341210</v>
      </c>
      <c r="O33" s="96">
        <f t="shared" si="2"/>
        <v>0</v>
      </c>
      <c r="P33" s="96">
        <f t="shared" si="3"/>
        <v>0</v>
      </c>
      <c r="Q33" s="96">
        <f t="shared" si="4"/>
        <v>0</v>
      </c>
      <c r="R33" s="57"/>
      <c r="S33" s="57"/>
      <c r="T33" s="57"/>
    </row>
    <row r="34" spans="1:20" ht="36.75" customHeight="1" x14ac:dyDescent="0.3">
      <c r="A34" s="9" t="s">
        <v>231</v>
      </c>
      <c r="B34" s="10" t="s">
        <v>230</v>
      </c>
      <c r="C34" s="89">
        <f t="shared" ref="C34:H34" si="14">SUM(C35:C39)</f>
        <v>213200</v>
      </c>
      <c r="D34" s="89">
        <f t="shared" si="14"/>
        <v>240157</v>
      </c>
      <c r="E34" s="89">
        <f t="shared" si="14"/>
        <v>280592</v>
      </c>
      <c r="F34" s="89">
        <f t="shared" si="14"/>
        <v>213200</v>
      </c>
      <c r="G34" s="89">
        <f t="shared" si="14"/>
        <v>240157</v>
      </c>
      <c r="H34" s="89">
        <f t="shared" si="14"/>
        <v>280592</v>
      </c>
      <c r="I34" s="103">
        <f t="shared" ref="I34:K34" si="15">SUM(I35:I39)</f>
        <v>239500</v>
      </c>
      <c r="J34" s="103">
        <f t="shared" si="15"/>
        <v>250085</v>
      </c>
      <c r="K34" s="103">
        <f t="shared" si="15"/>
        <v>284210</v>
      </c>
      <c r="L34" s="11">
        <f t="shared" ref="L34:N34" si="16">SUM(L35:L39)</f>
        <v>239500</v>
      </c>
      <c r="M34" s="11">
        <f t="shared" si="16"/>
        <v>250085</v>
      </c>
      <c r="N34" s="11">
        <f t="shared" si="16"/>
        <v>284210</v>
      </c>
      <c r="O34" s="97">
        <f t="shared" si="2"/>
        <v>0</v>
      </c>
      <c r="P34" s="97">
        <f t="shared" si="3"/>
        <v>0</v>
      </c>
      <c r="Q34" s="97">
        <f t="shared" si="4"/>
        <v>0</v>
      </c>
      <c r="R34" s="56"/>
      <c r="S34" s="56"/>
      <c r="T34" s="56"/>
    </row>
    <row r="35" spans="1:20" s="15" customFormat="1" ht="35.25" hidden="1" customHeight="1" x14ac:dyDescent="0.3">
      <c r="A35" s="12" t="s">
        <v>229</v>
      </c>
      <c r="B35" s="13" t="s">
        <v>228</v>
      </c>
      <c r="C35" s="77">
        <v>167544</v>
      </c>
      <c r="D35" s="77">
        <v>192675</v>
      </c>
      <c r="E35" s="77">
        <v>231210</v>
      </c>
      <c r="F35" s="77">
        <v>167544</v>
      </c>
      <c r="G35" s="77">
        <v>192675</v>
      </c>
      <c r="H35" s="77">
        <v>231210</v>
      </c>
      <c r="I35" s="104">
        <v>185700</v>
      </c>
      <c r="J35" s="104">
        <v>197085</v>
      </c>
      <c r="K35" s="104">
        <v>231210</v>
      </c>
      <c r="L35" s="14">
        <v>185700</v>
      </c>
      <c r="M35" s="104">
        <v>197085</v>
      </c>
      <c r="N35" s="104">
        <v>231210</v>
      </c>
      <c r="O35" s="98">
        <f t="shared" si="2"/>
        <v>0</v>
      </c>
      <c r="P35" s="98">
        <f t="shared" si="3"/>
        <v>0</v>
      </c>
      <c r="Q35" s="98">
        <f t="shared" si="4"/>
        <v>0</v>
      </c>
      <c r="R35" s="42"/>
      <c r="S35" s="42"/>
      <c r="T35" s="42"/>
    </row>
    <row r="36" spans="1:20" s="15" customFormat="1" ht="50.25" hidden="1" customHeight="1" x14ac:dyDescent="0.3">
      <c r="A36" s="12" t="s">
        <v>227</v>
      </c>
      <c r="B36" s="13" t="s">
        <v>226</v>
      </c>
      <c r="C36" s="77"/>
      <c r="D36" s="77"/>
      <c r="E36" s="77"/>
      <c r="F36" s="77"/>
      <c r="G36" s="77"/>
      <c r="H36" s="77"/>
      <c r="I36" s="104"/>
      <c r="J36" s="104"/>
      <c r="K36" s="104"/>
      <c r="L36" s="14"/>
      <c r="M36" s="104"/>
      <c r="N36" s="104"/>
      <c r="O36" s="98">
        <f t="shared" si="2"/>
        <v>0</v>
      </c>
      <c r="P36" s="98">
        <f t="shared" si="3"/>
        <v>0</v>
      </c>
      <c r="Q36" s="98">
        <f t="shared" si="4"/>
        <v>0</v>
      </c>
      <c r="R36" s="42"/>
      <c r="S36" s="42"/>
      <c r="T36" s="42"/>
    </row>
    <row r="37" spans="1:20" s="15" customFormat="1" ht="66.75" hidden="1" customHeight="1" x14ac:dyDescent="0.3">
      <c r="A37" s="12" t="s">
        <v>225</v>
      </c>
      <c r="B37" s="13" t="s">
        <v>224</v>
      </c>
      <c r="C37" s="77">
        <v>45656</v>
      </c>
      <c r="D37" s="77">
        <v>47482</v>
      </c>
      <c r="E37" s="77">
        <v>49382</v>
      </c>
      <c r="F37" s="77">
        <v>45656</v>
      </c>
      <c r="G37" s="77">
        <v>47482</v>
      </c>
      <c r="H37" s="77">
        <v>49382</v>
      </c>
      <c r="I37" s="104">
        <v>53800</v>
      </c>
      <c r="J37" s="104">
        <v>53000</v>
      </c>
      <c r="K37" s="104">
        <v>53000</v>
      </c>
      <c r="L37" s="14">
        <v>53800</v>
      </c>
      <c r="M37" s="104">
        <v>53000</v>
      </c>
      <c r="N37" s="104">
        <v>53000</v>
      </c>
      <c r="O37" s="98">
        <f t="shared" si="2"/>
        <v>0</v>
      </c>
      <c r="P37" s="98">
        <f t="shared" si="3"/>
        <v>0</v>
      </c>
      <c r="Q37" s="98">
        <f t="shared" si="4"/>
        <v>0</v>
      </c>
      <c r="R37" s="42"/>
      <c r="S37" s="42"/>
      <c r="T37" s="42"/>
    </row>
    <row r="38" spans="1:20" s="15" customFormat="1" ht="66.75" hidden="1" customHeight="1" x14ac:dyDescent="0.3">
      <c r="A38" s="12" t="s">
        <v>223</v>
      </c>
      <c r="B38" s="13" t="s">
        <v>222</v>
      </c>
      <c r="C38" s="77"/>
      <c r="D38" s="77"/>
      <c r="E38" s="77"/>
      <c r="F38" s="77"/>
      <c r="G38" s="77"/>
      <c r="H38" s="77"/>
      <c r="I38" s="104"/>
      <c r="J38" s="104"/>
      <c r="K38" s="104"/>
      <c r="L38" s="14"/>
      <c r="M38" s="14"/>
      <c r="N38" s="14"/>
      <c r="O38" s="98">
        <f t="shared" si="2"/>
        <v>0</v>
      </c>
      <c r="P38" s="98">
        <f t="shared" si="3"/>
        <v>0</v>
      </c>
      <c r="Q38" s="98">
        <f t="shared" si="4"/>
        <v>0</v>
      </c>
      <c r="R38" s="42"/>
      <c r="S38" s="42"/>
      <c r="T38" s="42"/>
    </row>
    <row r="39" spans="1:20" s="15" customFormat="1" ht="50.25" hidden="1" customHeight="1" x14ac:dyDescent="0.3">
      <c r="A39" s="12" t="s">
        <v>221</v>
      </c>
      <c r="B39" s="13" t="s">
        <v>220</v>
      </c>
      <c r="C39" s="77"/>
      <c r="D39" s="77"/>
      <c r="E39" s="77"/>
      <c r="F39" s="77"/>
      <c r="G39" s="77"/>
      <c r="H39" s="77"/>
      <c r="I39" s="104"/>
      <c r="J39" s="104"/>
      <c r="K39" s="104"/>
      <c r="L39" s="14"/>
      <c r="M39" s="14"/>
      <c r="N39" s="14"/>
      <c r="O39" s="98">
        <f t="shared" si="2"/>
        <v>0</v>
      </c>
      <c r="P39" s="98">
        <f t="shared" si="3"/>
        <v>0</v>
      </c>
      <c r="Q39" s="98">
        <f t="shared" si="4"/>
        <v>0</v>
      </c>
      <c r="R39" s="42"/>
      <c r="S39" s="42"/>
      <c r="T39" s="42"/>
    </row>
    <row r="40" spans="1:20" ht="36.75" hidden="1" customHeight="1" x14ac:dyDescent="0.3">
      <c r="A40" s="9" t="s">
        <v>219</v>
      </c>
      <c r="B40" s="10" t="s">
        <v>218</v>
      </c>
      <c r="C40" s="89"/>
      <c r="D40" s="89"/>
      <c r="E40" s="89"/>
      <c r="F40" s="89"/>
      <c r="G40" s="89"/>
      <c r="H40" s="89"/>
      <c r="I40" s="103"/>
      <c r="J40" s="103"/>
      <c r="K40" s="103"/>
      <c r="L40" s="11"/>
      <c r="M40" s="11"/>
      <c r="N40" s="11"/>
      <c r="O40" s="97">
        <f t="shared" si="2"/>
        <v>0</v>
      </c>
      <c r="P40" s="97">
        <f t="shared" si="3"/>
        <v>0</v>
      </c>
      <c r="Q40" s="97">
        <f t="shared" si="4"/>
        <v>0</v>
      </c>
      <c r="R40" s="56"/>
      <c r="S40" s="56"/>
      <c r="T40" s="56"/>
    </row>
    <row r="41" spans="1:20" ht="22.5" hidden="1" customHeight="1" x14ac:dyDescent="0.3">
      <c r="A41" s="9" t="s">
        <v>217</v>
      </c>
      <c r="B41" s="10" t="s">
        <v>216</v>
      </c>
      <c r="C41" s="89"/>
      <c r="D41" s="89"/>
      <c r="E41" s="89"/>
      <c r="F41" s="89"/>
      <c r="G41" s="89"/>
      <c r="H41" s="89"/>
      <c r="I41" s="103"/>
      <c r="J41" s="103"/>
      <c r="K41" s="103"/>
      <c r="L41" s="11"/>
      <c r="M41" s="11"/>
      <c r="N41" s="11"/>
      <c r="O41" s="97">
        <f t="shared" si="2"/>
        <v>0</v>
      </c>
      <c r="P41" s="97">
        <f t="shared" si="3"/>
        <v>0</v>
      </c>
      <c r="Q41" s="97">
        <f t="shared" si="4"/>
        <v>0</v>
      </c>
      <c r="R41" s="56"/>
      <c r="S41" s="56"/>
      <c r="T41" s="56"/>
    </row>
    <row r="42" spans="1:20" ht="36.75" customHeight="1" x14ac:dyDescent="0.3">
      <c r="A42" s="9" t="s">
        <v>215</v>
      </c>
      <c r="B42" s="10" t="s">
        <v>214</v>
      </c>
      <c r="C42" s="89">
        <v>41800</v>
      </c>
      <c r="D42" s="89">
        <v>48000</v>
      </c>
      <c r="E42" s="89">
        <v>57000</v>
      </c>
      <c r="F42" s="89">
        <v>41800</v>
      </c>
      <c r="G42" s="89">
        <v>48000</v>
      </c>
      <c r="H42" s="89">
        <v>57000</v>
      </c>
      <c r="I42" s="103">
        <v>50200</v>
      </c>
      <c r="J42" s="103">
        <v>48000</v>
      </c>
      <c r="K42" s="103">
        <v>57000</v>
      </c>
      <c r="L42" s="11">
        <v>50200</v>
      </c>
      <c r="M42" s="103">
        <v>48000</v>
      </c>
      <c r="N42" s="103">
        <v>57000</v>
      </c>
      <c r="O42" s="97">
        <f t="shared" si="2"/>
        <v>0</v>
      </c>
      <c r="P42" s="97">
        <f t="shared" si="3"/>
        <v>0</v>
      </c>
      <c r="Q42" s="97">
        <f t="shared" si="4"/>
        <v>0</v>
      </c>
      <c r="R42" s="56"/>
      <c r="S42" s="56"/>
      <c r="T42" s="56"/>
    </row>
    <row r="43" spans="1:20" s="7" customFormat="1" ht="29.25" customHeight="1" x14ac:dyDescent="0.3">
      <c r="A43" s="4" t="s">
        <v>213</v>
      </c>
      <c r="B43" s="8" t="s">
        <v>212</v>
      </c>
      <c r="C43" s="74">
        <f t="shared" ref="C43:K43" si="17">SUM(C44:C45)</f>
        <v>676092</v>
      </c>
      <c r="D43" s="74">
        <f t="shared" si="17"/>
        <v>672349</v>
      </c>
      <c r="E43" s="74">
        <f t="shared" si="17"/>
        <v>679794</v>
      </c>
      <c r="F43" s="74">
        <f t="shared" si="17"/>
        <v>676092</v>
      </c>
      <c r="G43" s="74">
        <f t="shared" si="17"/>
        <v>672349</v>
      </c>
      <c r="H43" s="74">
        <f t="shared" si="17"/>
        <v>679794</v>
      </c>
      <c r="I43" s="102">
        <f t="shared" si="17"/>
        <v>590546.5</v>
      </c>
      <c r="J43" s="102">
        <f t="shared" si="17"/>
        <v>652421</v>
      </c>
      <c r="K43" s="102">
        <f t="shared" si="17"/>
        <v>613150.5</v>
      </c>
      <c r="L43" s="6">
        <f t="shared" ref="L43:N43" si="18">SUM(L44:L45)</f>
        <v>590546.5</v>
      </c>
      <c r="M43" s="6">
        <f t="shared" si="18"/>
        <v>652421</v>
      </c>
      <c r="N43" s="6">
        <f t="shared" si="18"/>
        <v>613150.5</v>
      </c>
      <c r="O43" s="96">
        <f t="shared" si="2"/>
        <v>0</v>
      </c>
      <c r="P43" s="96">
        <f t="shared" si="3"/>
        <v>0</v>
      </c>
      <c r="Q43" s="96">
        <f t="shared" si="4"/>
        <v>0</v>
      </c>
      <c r="R43" s="57"/>
      <c r="S43" s="57"/>
      <c r="T43" s="57"/>
    </row>
    <row r="44" spans="1:20" ht="27" customHeight="1" x14ac:dyDescent="0.3">
      <c r="A44" s="9" t="s">
        <v>211</v>
      </c>
      <c r="B44" s="10" t="s">
        <v>210</v>
      </c>
      <c r="C44" s="89">
        <v>82234</v>
      </c>
      <c r="D44" s="89">
        <v>86346</v>
      </c>
      <c r="E44" s="89">
        <v>90664</v>
      </c>
      <c r="F44" s="89">
        <v>82234</v>
      </c>
      <c r="G44" s="89">
        <v>86346</v>
      </c>
      <c r="H44" s="89">
        <v>90664</v>
      </c>
      <c r="I44" s="103">
        <v>82702</v>
      </c>
      <c r="J44" s="103">
        <v>96140</v>
      </c>
      <c r="K44" s="103">
        <v>100947.6</v>
      </c>
      <c r="L44" s="11">
        <v>82702</v>
      </c>
      <c r="M44" s="11">
        <v>96140</v>
      </c>
      <c r="N44" s="11">
        <v>100947.6</v>
      </c>
      <c r="O44" s="97">
        <f t="shared" si="2"/>
        <v>0</v>
      </c>
      <c r="P44" s="97">
        <f t="shared" si="3"/>
        <v>0</v>
      </c>
      <c r="Q44" s="97">
        <f t="shared" si="4"/>
        <v>0</v>
      </c>
      <c r="R44" s="56"/>
      <c r="S44" s="56"/>
      <c r="T44" s="56"/>
    </row>
    <row r="45" spans="1:20" ht="27" customHeight="1" x14ac:dyDescent="0.3">
      <c r="A45" s="9" t="s">
        <v>209</v>
      </c>
      <c r="B45" s="10" t="s">
        <v>208</v>
      </c>
      <c r="C45" s="89">
        <f t="shared" ref="C45:K45" si="19">C46+C47</f>
        <v>593858</v>
      </c>
      <c r="D45" s="89">
        <f t="shared" si="19"/>
        <v>586003</v>
      </c>
      <c r="E45" s="89">
        <f t="shared" si="19"/>
        <v>589130</v>
      </c>
      <c r="F45" s="89">
        <f t="shared" si="19"/>
        <v>593858</v>
      </c>
      <c r="G45" s="89">
        <f t="shared" si="19"/>
        <v>586003</v>
      </c>
      <c r="H45" s="89">
        <f t="shared" si="19"/>
        <v>589130</v>
      </c>
      <c r="I45" s="103">
        <f t="shared" si="19"/>
        <v>507844.5</v>
      </c>
      <c r="J45" s="103">
        <f t="shared" si="19"/>
        <v>556281</v>
      </c>
      <c r="K45" s="103">
        <f t="shared" si="19"/>
        <v>512202.89999999997</v>
      </c>
      <c r="L45" s="11">
        <f t="shared" ref="L45:N45" si="20">L46+L47</f>
        <v>507844.5</v>
      </c>
      <c r="M45" s="11">
        <f t="shared" si="20"/>
        <v>556281</v>
      </c>
      <c r="N45" s="11">
        <f t="shared" si="20"/>
        <v>512202.89999999997</v>
      </c>
      <c r="O45" s="97">
        <f t="shared" si="2"/>
        <v>0</v>
      </c>
      <c r="P45" s="97">
        <f t="shared" si="3"/>
        <v>0</v>
      </c>
      <c r="Q45" s="97">
        <f t="shared" si="4"/>
        <v>0</v>
      </c>
      <c r="R45" s="56"/>
      <c r="S45" s="56"/>
      <c r="T45" s="56"/>
    </row>
    <row r="46" spans="1:20" s="15" customFormat="1" ht="36" hidden="1" customHeight="1" x14ac:dyDescent="0.3">
      <c r="A46" s="12" t="s">
        <v>207</v>
      </c>
      <c r="B46" s="13" t="s">
        <v>206</v>
      </c>
      <c r="C46" s="77">
        <v>439073</v>
      </c>
      <c r="D46" s="77">
        <v>429670</v>
      </c>
      <c r="E46" s="77">
        <v>429670</v>
      </c>
      <c r="F46" s="77">
        <v>439073</v>
      </c>
      <c r="G46" s="77">
        <v>429670</v>
      </c>
      <c r="H46" s="77">
        <v>429670</v>
      </c>
      <c r="I46" s="104">
        <v>334463.7</v>
      </c>
      <c r="J46" s="104">
        <f>429670-18782-10000-9794-9928</f>
        <v>381166</v>
      </c>
      <c r="K46" s="104">
        <v>335337.09999999998</v>
      </c>
      <c r="L46" s="14">
        <v>337000</v>
      </c>
      <c r="M46" s="14">
        <f>429670-18782-10000-9794-9928</f>
        <v>381166</v>
      </c>
      <c r="N46" s="14">
        <v>335337.09999999998</v>
      </c>
      <c r="O46" s="98">
        <f t="shared" si="2"/>
        <v>2536.2999999999884</v>
      </c>
      <c r="P46" s="98">
        <f t="shared" si="3"/>
        <v>0</v>
      </c>
      <c r="Q46" s="98">
        <f t="shared" si="4"/>
        <v>0</v>
      </c>
      <c r="R46" s="42"/>
      <c r="S46" s="42"/>
      <c r="T46" s="42"/>
    </row>
    <row r="47" spans="1:20" s="15" customFormat="1" ht="36" hidden="1" customHeight="1" x14ac:dyDescent="0.3">
      <c r="A47" s="12" t="s">
        <v>205</v>
      </c>
      <c r="B47" s="13" t="s">
        <v>204</v>
      </c>
      <c r="C47" s="77">
        <v>154785</v>
      </c>
      <c r="D47" s="77">
        <v>156333</v>
      </c>
      <c r="E47" s="77">
        <v>159460</v>
      </c>
      <c r="F47" s="77">
        <v>154785</v>
      </c>
      <c r="G47" s="77">
        <v>156333</v>
      </c>
      <c r="H47" s="77">
        <v>159460</v>
      </c>
      <c r="I47" s="104">
        <v>173380.8</v>
      </c>
      <c r="J47" s="104">
        <f>156333+18782</f>
        <v>175115</v>
      </c>
      <c r="K47" s="104">
        <v>176865.8</v>
      </c>
      <c r="L47" s="14">
        <v>170844.5</v>
      </c>
      <c r="M47" s="14">
        <f>156333+18782</f>
        <v>175115</v>
      </c>
      <c r="N47" s="14">
        <v>176865.8</v>
      </c>
      <c r="O47" s="98">
        <f t="shared" si="2"/>
        <v>-2536.2999999999884</v>
      </c>
      <c r="P47" s="98">
        <f t="shared" si="3"/>
        <v>0</v>
      </c>
      <c r="Q47" s="98">
        <f t="shared" si="4"/>
        <v>0</v>
      </c>
      <c r="R47" s="42"/>
      <c r="S47" s="42"/>
      <c r="T47" s="42"/>
    </row>
    <row r="48" spans="1:20" s="7" customFormat="1" ht="29.25" customHeight="1" x14ac:dyDescent="0.3">
      <c r="A48" s="4" t="s">
        <v>203</v>
      </c>
      <c r="B48" s="8" t="s">
        <v>202</v>
      </c>
      <c r="C48" s="74">
        <f t="shared" ref="C48:K48" si="21">C49+C53+C54</f>
        <v>17000</v>
      </c>
      <c r="D48" s="74">
        <f t="shared" si="21"/>
        <v>17500</v>
      </c>
      <c r="E48" s="74">
        <f t="shared" si="21"/>
        <v>17500</v>
      </c>
      <c r="F48" s="74">
        <f t="shared" si="21"/>
        <v>17000</v>
      </c>
      <c r="G48" s="74">
        <f t="shared" si="21"/>
        <v>17500</v>
      </c>
      <c r="H48" s="74">
        <f t="shared" si="21"/>
        <v>17500</v>
      </c>
      <c r="I48" s="102">
        <f t="shared" si="21"/>
        <v>17216.400000000001</v>
      </c>
      <c r="J48" s="102">
        <f t="shared" si="21"/>
        <v>17500</v>
      </c>
      <c r="K48" s="102">
        <f t="shared" si="21"/>
        <v>17500</v>
      </c>
      <c r="L48" s="6">
        <f t="shared" ref="L48:N48" si="22">L49+L53+L54</f>
        <v>17216.400000000001</v>
      </c>
      <c r="M48" s="6">
        <f t="shared" si="22"/>
        <v>17500</v>
      </c>
      <c r="N48" s="6">
        <f t="shared" si="22"/>
        <v>17500</v>
      </c>
      <c r="O48" s="96">
        <f t="shared" si="2"/>
        <v>0</v>
      </c>
      <c r="P48" s="96">
        <f t="shared" si="3"/>
        <v>0</v>
      </c>
      <c r="Q48" s="96">
        <f t="shared" si="4"/>
        <v>0</v>
      </c>
      <c r="R48" s="57"/>
      <c r="S48" s="57"/>
      <c r="T48" s="57"/>
    </row>
    <row r="49" spans="1:20" ht="51.75" customHeight="1" x14ac:dyDescent="0.3">
      <c r="A49" s="9" t="s">
        <v>201</v>
      </c>
      <c r="B49" s="10" t="s">
        <v>200</v>
      </c>
      <c r="C49" s="89">
        <v>17000</v>
      </c>
      <c r="D49" s="89">
        <v>17500</v>
      </c>
      <c r="E49" s="89">
        <v>17500</v>
      </c>
      <c r="F49" s="89">
        <v>17000</v>
      </c>
      <c r="G49" s="89">
        <v>17500</v>
      </c>
      <c r="H49" s="89">
        <v>17500</v>
      </c>
      <c r="I49" s="103">
        <f>SUM(I50:I52)</f>
        <v>17200</v>
      </c>
      <c r="J49" s="103">
        <f t="shared" ref="J49:N49" si="23">SUM(J50:J52)</f>
        <v>17500</v>
      </c>
      <c r="K49" s="103">
        <f t="shared" si="23"/>
        <v>17500</v>
      </c>
      <c r="L49" s="103">
        <f t="shared" si="23"/>
        <v>17200</v>
      </c>
      <c r="M49" s="103">
        <f t="shared" si="23"/>
        <v>17500</v>
      </c>
      <c r="N49" s="103">
        <f t="shared" si="23"/>
        <v>17500</v>
      </c>
      <c r="O49" s="97">
        <f t="shared" si="2"/>
        <v>0</v>
      </c>
      <c r="P49" s="97">
        <f t="shared" si="3"/>
        <v>0</v>
      </c>
      <c r="Q49" s="97">
        <f t="shared" si="4"/>
        <v>0</v>
      </c>
      <c r="R49" s="56"/>
      <c r="S49" s="56"/>
      <c r="T49" s="56"/>
    </row>
    <row r="50" spans="1:20" s="15" customFormat="1" ht="68.25" hidden="1" customHeight="1" x14ac:dyDescent="0.3">
      <c r="A50" s="12" t="s">
        <v>383</v>
      </c>
      <c r="B50" s="13" t="s">
        <v>384</v>
      </c>
      <c r="C50" s="77"/>
      <c r="D50" s="77"/>
      <c r="E50" s="77"/>
      <c r="F50" s="77"/>
      <c r="G50" s="77"/>
      <c r="H50" s="77"/>
      <c r="I50" s="104">
        <v>17100</v>
      </c>
      <c r="J50" s="104">
        <v>17500</v>
      </c>
      <c r="K50" s="104">
        <v>17500</v>
      </c>
      <c r="L50" s="104">
        <v>17100</v>
      </c>
      <c r="M50" s="104">
        <v>17500</v>
      </c>
      <c r="N50" s="104">
        <v>17500</v>
      </c>
      <c r="O50" s="98"/>
      <c r="P50" s="98"/>
      <c r="Q50" s="98"/>
      <c r="R50" s="42"/>
      <c r="S50" s="42"/>
      <c r="T50" s="42"/>
    </row>
    <row r="51" spans="1:20" s="15" customFormat="1" ht="76.5" hidden="1" customHeight="1" x14ac:dyDescent="0.3">
      <c r="A51" s="12" t="s">
        <v>385</v>
      </c>
      <c r="B51" s="13" t="s">
        <v>386</v>
      </c>
      <c r="C51" s="77"/>
      <c r="D51" s="77"/>
      <c r="E51" s="77"/>
      <c r="F51" s="77"/>
      <c r="G51" s="77"/>
      <c r="H51" s="77"/>
      <c r="I51" s="104">
        <v>100</v>
      </c>
      <c r="J51" s="104"/>
      <c r="K51" s="104"/>
      <c r="L51" s="104">
        <v>100</v>
      </c>
      <c r="M51" s="104"/>
      <c r="N51" s="104"/>
      <c r="O51" s="98"/>
      <c r="P51" s="98"/>
      <c r="Q51" s="98"/>
      <c r="R51" s="42"/>
      <c r="S51" s="42"/>
      <c r="T51" s="42"/>
    </row>
    <row r="52" spans="1:20" s="15" customFormat="1" ht="55.5" hidden="1" customHeight="1" x14ac:dyDescent="0.3">
      <c r="A52" s="12" t="s">
        <v>387</v>
      </c>
      <c r="B52" s="13" t="s">
        <v>388</v>
      </c>
      <c r="C52" s="77"/>
      <c r="D52" s="77"/>
      <c r="E52" s="77"/>
      <c r="F52" s="77"/>
      <c r="G52" s="77"/>
      <c r="H52" s="77"/>
      <c r="I52" s="104"/>
      <c r="J52" s="104"/>
      <c r="K52" s="104"/>
      <c r="L52" s="14"/>
      <c r="M52" s="14"/>
      <c r="N52" s="14"/>
      <c r="O52" s="98"/>
      <c r="P52" s="98"/>
      <c r="Q52" s="98"/>
      <c r="R52" s="42"/>
      <c r="S52" s="42"/>
      <c r="T52" s="42"/>
    </row>
    <row r="53" spans="1:20" ht="31.5" customHeight="1" x14ac:dyDescent="0.3">
      <c r="A53" s="9" t="s">
        <v>199</v>
      </c>
      <c r="B53" s="10" t="s">
        <v>198</v>
      </c>
      <c r="C53" s="89"/>
      <c r="D53" s="89"/>
      <c r="E53" s="89"/>
      <c r="F53" s="89"/>
      <c r="G53" s="89"/>
      <c r="H53" s="89"/>
      <c r="I53" s="103">
        <v>10</v>
      </c>
      <c r="J53" s="103"/>
      <c r="K53" s="103"/>
      <c r="L53" s="11">
        <v>10</v>
      </c>
      <c r="M53" s="11">
        <v>0</v>
      </c>
      <c r="N53" s="11">
        <v>0</v>
      </c>
      <c r="O53" s="97">
        <f t="shared" si="2"/>
        <v>0</v>
      </c>
      <c r="P53" s="97">
        <f t="shared" si="3"/>
        <v>0</v>
      </c>
      <c r="Q53" s="97">
        <f t="shared" si="4"/>
        <v>0</v>
      </c>
      <c r="R53" s="56"/>
      <c r="S53" s="56"/>
      <c r="T53" s="56"/>
    </row>
    <row r="54" spans="1:20" ht="84" customHeight="1" x14ac:dyDescent="0.3">
      <c r="A54" s="9" t="s">
        <v>197</v>
      </c>
      <c r="B54" s="10" t="s">
        <v>196</v>
      </c>
      <c r="C54" s="89"/>
      <c r="D54" s="89"/>
      <c r="E54" s="89"/>
      <c r="F54" s="89"/>
      <c r="G54" s="89"/>
      <c r="H54" s="89"/>
      <c r="I54" s="103">
        <v>6.4</v>
      </c>
      <c r="J54" s="103"/>
      <c r="K54" s="103"/>
      <c r="L54" s="11">
        <v>6.4</v>
      </c>
      <c r="M54" s="11">
        <v>0</v>
      </c>
      <c r="N54" s="11">
        <v>0</v>
      </c>
      <c r="O54" s="97">
        <f t="shared" si="2"/>
        <v>0</v>
      </c>
      <c r="P54" s="97">
        <f t="shared" si="3"/>
        <v>0</v>
      </c>
      <c r="Q54" s="97">
        <f t="shared" si="4"/>
        <v>0</v>
      </c>
      <c r="R54" s="56"/>
      <c r="S54" s="56"/>
      <c r="T54" s="56"/>
    </row>
    <row r="55" spans="1:20" s="7" customFormat="1" ht="32.25" hidden="1" customHeight="1" x14ac:dyDescent="0.3">
      <c r="A55" s="4" t="s">
        <v>195</v>
      </c>
      <c r="B55" s="8" t="s">
        <v>194</v>
      </c>
      <c r="C55" s="74">
        <v>0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102">
        <v>0</v>
      </c>
      <c r="J55" s="102">
        <v>0</v>
      </c>
      <c r="K55" s="102">
        <v>0</v>
      </c>
      <c r="L55" s="6"/>
      <c r="M55" s="6">
        <v>0</v>
      </c>
      <c r="N55" s="6">
        <v>0</v>
      </c>
      <c r="O55" s="96">
        <f t="shared" si="2"/>
        <v>0</v>
      </c>
      <c r="P55" s="96">
        <f t="shared" si="3"/>
        <v>0</v>
      </c>
      <c r="Q55" s="96">
        <f t="shared" si="4"/>
        <v>0</v>
      </c>
      <c r="R55" s="57"/>
      <c r="S55" s="57"/>
      <c r="T55" s="57"/>
    </row>
    <row r="56" spans="1:20" s="7" customFormat="1" ht="36.75" customHeight="1" x14ac:dyDescent="0.3">
      <c r="A56" s="4" t="s">
        <v>193</v>
      </c>
      <c r="B56" s="8" t="s">
        <v>192</v>
      </c>
      <c r="C56" s="74">
        <f t="shared" ref="C56:K56" si="24">C57+C58+C64+C65+C69</f>
        <v>130607.9</v>
      </c>
      <c r="D56" s="74">
        <f t="shared" si="24"/>
        <v>126587.6</v>
      </c>
      <c r="E56" s="74">
        <f t="shared" si="24"/>
        <v>129922.09999999999</v>
      </c>
      <c r="F56" s="74">
        <f t="shared" si="24"/>
        <v>130607.9</v>
      </c>
      <c r="G56" s="74">
        <f t="shared" si="24"/>
        <v>150758.1</v>
      </c>
      <c r="H56" s="74">
        <f t="shared" si="24"/>
        <v>150501.30000000002</v>
      </c>
      <c r="I56" s="102">
        <f t="shared" si="24"/>
        <v>146281.98514</v>
      </c>
      <c r="J56" s="102">
        <f t="shared" si="24"/>
        <v>150758.1</v>
      </c>
      <c r="K56" s="102">
        <f t="shared" si="24"/>
        <v>153729.79999999999</v>
      </c>
      <c r="L56" s="6">
        <f t="shared" ref="L56:N56" si="25">L57+L58+L64+L65+L69</f>
        <v>146281.98514</v>
      </c>
      <c r="M56" s="6">
        <f t="shared" si="25"/>
        <v>150758.1</v>
      </c>
      <c r="N56" s="6">
        <f t="shared" si="25"/>
        <v>153729.79999999999</v>
      </c>
      <c r="O56" s="96">
        <f t="shared" si="2"/>
        <v>0</v>
      </c>
      <c r="P56" s="96">
        <f t="shared" si="3"/>
        <v>0</v>
      </c>
      <c r="Q56" s="96">
        <f t="shared" si="4"/>
        <v>0</v>
      </c>
      <c r="R56" s="57"/>
      <c r="S56" s="57"/>
      <c r="T56" s="57"/>
    </row>
    <row r="57" spans="1:20" ht="21" hidden="1" customHeight="1" x14ac:dyDescent="0.3">
      <c r="A57" s="9" t="s">
        <v>191</v>
      </c>
      <c r="B57" s="10" t="s">
        <v>190</v>
      </c>
      <c r="C57" s="89">
        <v>0</v>
      </c>
      <c r="D57" s="89">
        <v>0</v>
      </c>
      <c r="E57" s="89">
        <v>0</v>
      </c>
      <c r="F57" s="89">
        <v>0</v>
      </c>
      <c r="G57" s="89">
        <v>0</v>
      </c>
      <c r="H57" s="89">
        <v>0</v>
      </c>
      <c r="I57" s="103">
        <v>0</v>
      </c>
      <c r="J57" s="103">
        <v>0</v>
      </c>
      <c r="K57" s="103">
        <v>0</v>
      </c>
      <c r="L57" s="11">
        <v>0</v>
      </c>
      <c r="M57" s="11">
        <v>0</v>
      </c>
      <c r="N57" s="11">
        <v>0</v>
      </c>
      <c r="O57" s="97">
        <f t="shared" si="2"/>
        <v>0</v>
      </c>
      <c r="P57" s="97">
        <f t="shared" si="3"/>
        <v>0</v>
      </c>
      <c r="Q57" s="97">
        <f t="shared" si="4"/>
        <v>0</v>
      </c>
      <c r="R57" s="56"/>
      <c r="S57" s="56"/>
      <c r="T57" s="56"/>
    </row>
    <row r="58" spans="1:20" ht="81.75" customHeight="1" x14ac:dyDescent="0.3">
      <c r="A58" s="9" t="s">
        <v>189</v>
      </c>
      <c r="B58" s="18" t="s">
        <v>188</v>
      </c>
      <c r="C58" s="89">
        <f t="shared" ref="C58:H58" si="26">SUM(C59:C63)</f>
        <v>108763.29999999999</v>
      </c>
      <c r="D58" s="89">
        <f t="shared" si="26"/>
        <v>100599</v>
      </c>
      <c r="E58" s="89">
        <f t="shared" si="26"/>
        <v>103933.49999999999</v>
      </c>
      <c r="F58" s="89">
        <f t="shared" si="26"/>
        <v>108763.29999999999</v>
      </c>
      <c r="G58" s="89">
        <f t="shared" si="26"/>
        <v>124769.5</v>
      </c>
      <c r="H58" s="89">
        <f t="shared" si="26"/>
        <v>124512.7</v>
      </c>
      <c r="I58" s="103">
        <f t="shared" ref="I58:K58" si="27">SUM(I59:I63)</f>
        <v>121412.28494999999</v>
      </c>
      <c r="J58" s="103">
        <f t="shared" si="27"/>
        <v>124769.5</v>
      </c>
      <c r="K58" s="103">
        <f t="shared" si="27"/>
        <v>127578.3</v>
      </c>
      <c r="L58" s="11">
        <f t="shared" ref="L58:N58" si="28">SUM(L59:L63)</f>
        <v>121412.28494999999</v>
      </c>
      <c r="M58" s="11">
        <f t="shared" si="28"/>
        <v>124769.5</v>
      </c>
      <c r="N58" s="11">
        <f t="shared" si="28"/>
        <v>127578.3</v>
      </c>
      <c r="O58" s="97">
        <f t="shared" si="2"/>
        <v>0</v>
      </c>
      <c r="P58" s="97">
        <f t="shared" si="3"/>
        <v>0</v>
      </c>
      <c r="Q58" s="97">
        <f t="shared" si="4"/>
        <v>0</v>
      </c>
      <c r="R58" s="56"/>
      <c r="S58" s="56"/>
      <c r="T58" s="56"/>
    </row>
    <row r="59" spans="1:20" ht="83.25" customHeight="1" x14ac:dyDescent="0.3">
      <c r="A59" s="9" t="s">
        <v>187</v>
      </c>
      <c r="B59" s="19" t="s">
        <v>186</v>
      </c>
      <c r="C59" s="89">
        <v>97724.4</v>
      </c>
      <c r="D59" s="89">
        <v>90534.6</v>
      </c>
      <c r="E59" s="89">
        <v>94125.9</v>
      </c>
      <c r="F59" s="89">
        <v>97724.4</v>
      </c>
      <c r="G59" s="89">
        <v>114705.1</v>
      </c>
      <c r="H59" s="89">
        <v>114705.1</v>
      </c>
      <c r="I59" s="103">
        <v>111562.3</v>
      </c>
      <c r="J59" s="103">
        <v>114705.1</v>
      </c>
      <c r="K59" s="103">
        <v>118098.2</v>
      </c>
      <c r="L59" s="11">
        <v>111562.3</v>
      </c>
      <c r="M59" s="11">
        <v>114705.1</v>
      </c>
      <c r="N59" s="11">
        <v>118098.2</v>
      </c>
      <c r="O59" s="97">
        <f t="shared" si="2"/>
        <v>0</v>
      </c>
      <c r="P59" s="97">
        <f t="shared" si="3"/>
        <v>0</v>
      </c>
      <c r="Q59" s="97">
        <f t="shared" si="4"/>
        <v>0</v>
      </c>
      <c r="R59" s="56"/>
      <c r="S59" s="56"/>
      <c r="T59" s="56"/>
    </row>
    <row r="60" spans="1:20" ht="83.25" customHeight="1" x14ac:dyDescent="0.3">
      <c r="A60" s="9" t="s">
        <v>185</v>
      </c>
      <c r="B60" s="19" t="s">
        <v>184</v>
      </c>
      <c r="C60" s="89">
        <v>7123</v>
      </c>
      <c r="D60" s="89">
        <v>6148.5</v>
      </c>
      <c r="E60" s="89">
        <v>6005.7</v>
      </c>
      <c r="F60" s="89">
        <v>7123</v>
      </c>
      <c r="G60" s="89">
        <v>6148.5</v>
      </c>
      <c r="H60" s="89">
        <v>6005.7</v>
      </c>
      <c r="I60" s="103">
        <v>6250.2</v>
      </c>
      <c r="J60" s="103">
        <v>6148.5</v>
      </c>
      <c r="K60" s="103">
        <v>6250.2</v>
      </c>
      <c r="L60" s="11">
        <v>6250.2</v>
      </c>
      <c r="M60" s="11">
        <v>6148.5</v>
      </c>
      <c r="N60" s="11">
        <v>6250.2</v>
      </c>
      <c r="O60" s="97">
        <f t="shared" si="2"/>
        <v>0</v>
      </c>
      <c r="P60" s="97">
        <f t="shared" si="3"/>
        <v>0</v>
      </c>
      <c r="Q60" s="97">
        <f t="shared" si="4"/>
        <v>0</v>
      </c>
      <c r="R60" s="56"/>
      <c r="S60" s="56"/>
      <c r="T60" s="56"/>
    </row>
    <row r="61" spans="1:20" ht="63.75" customHeight="1" x14ac:dyDescent="0.3">
      <c r="A61" s="9" t="s">
        <v>183</v>
      </c>
      <c r="B61" s="19" t="s">
        <v>182</v>
      </c>
      <c r="C61" s="89">
        <v>1828.5</v>
      </c>
      <c r="D61" s="89">
        <v>1828.5</v>
      </c>
      <c r="E61" s="89">
        <v>1828.5</v>
      </c>
      <c r="F61" s="89">
        <v>1828.5</v>
      </c>
      <c r="G61" s="89">
        <v>1828.5</v>
      </c>
      <c r="H61" s="89">
        <v>1828.5</v>
      </c>
      <c r="I61" s="103">
        <v>1444.2</v>
      </c>
      <c r="J61" s="103">
        <v>1828.5</v>
      </c>
      <c r="K61" s="103">
        <v>1430.6</v>
      </c>
      <c r="L61" s="11">
        <v>1444.2</v>
      </c>
      <c r="M61" s="11">
        <v>1828.5</v>
      </c>
      <c r="N61" s="11">
        <v>1430.6</v>
      </c>
      <c r="O61" s="97">
        <f t="shared" si="2"/>
        <v>0</v>
      </c>
      <c r="P61" s="97">
        <f t="shared" si="3"/>
        <v>0</v>
      </c>
      <c r="Q61" s="97">
        <f t="shared" si="4"/>
        <v>0</v>
      </c>
      <c r="R61" s="56"/>
      <c r="S61" s="56"/>
      <c r="T61" s="56"/>
    </row>
    <row r="62" spans="1:20" ht="38.25" customHeight="1" x14ac:dyDescent="0.3">
      <c r="A62" s="20" t="s">
        <v>181</v>
      </c>
      <c r="B62" s="19" t="s">
        <v>180</v>
      </c>
      <c r="C62" s="89">
        <v>2087.4</v>
      </c>
      <c r="D62" s="89">
        <v>2087.4</v>
      </c>
      <c r="E62" s="89">
        <v>1973.4</v>
      </c>
      <c r="F62" s="89">
        <v>2087.4</v>
      </c>
      <c r="G62" s="89">
        <v>2087.4</v>
      </c>
      <c r="H62" s="89">
        <v>1973.4</v>
      </c>
      <c r="I62" s="103">
        <v>2047.4</v>
      </c>
      <c r="J62" s="103">
        <v>2087.4</v>
      </c>
      <c r="K62" s="103">
        <v>1799.3</v>
      </c>
      <c r="L62" s="11">
        <v>2047.4</v>
      </c>
      <c r="M62" s="11">
        <v>2087.4</v>
      </c>
      <c r="N62" s="11">
        <v>1799.3</v>
      </c>
      <c r="O62" s="97">
        <f t="shared" si="2"/>
        <v>0</v>
      </c>
      <c r="P62" s="97">
        <f t="shared" si="3"/>
        <v>0</v>
      </c>
      <c r="Q62" s="97">
        <f t="shared" si="4"/>
        <v>0</v>
      </c>
      <c r="R62" s="56"/>
      <c r="S62" s="56"/>
      <c r="T62" s="56"/>
    </row>
    <row r="63" spans="1:20" ht="102" customHeight="1" x14ac:dyDescent="0.3">
      <c r="A63" s="20" t="s">
        <v>179</v>
      </c>
      <c r="B63" s="19" t="s">
        <v>178</v>
      </c>
      <c r="C63" s="89"/>
      <c r="D63" s="89"/>
      <c r="E63" s="89"/>
      <c r="F63" s="89"/>
      <c r="G63" s="89"/>
      <c r="H63" s="89"/>
      <c r="I63" s="103">
        <v>108.18495</v>
      </c>
      <c r="J63" s="103"/>
      <c r="K63" s="103"/>
      <c r="L63" s="11">
        <v>108.18495</v>
      </c>
      <c r="M63" s="11">
        <v>0</v>
      </c>
      <c r="N63" s="11">
        <v>0</v>
      </c>
      <c r="O63" s="97">
        <f t="shared" si="2"/>
        <v>0</v>
      </c>
      <c r="P63" s="97">
        <f t="shared" si="3"/>
        <v>0</v>
      </c>
      <c r="Q63" s="97">
        <f t="shared" si="4"/>
        <v>0</v>
      </c>
      <c r="R63" s="56"/>
      <c r="S63" s="56"/>
      <c r="T63" s="56"/>
    </row>
    <row r="64" spans="1:20" ht="54" customHeight="1" x14ac:dyDescent="0.3">
      <c r="A64" s="9" t="s">
        <v>177</v>
      </c>
      <c r="B64" s="10" t="s">
        <v>176</v>
      </c>
      <c r="C64" s="89"/>
      <c r="D64" s="89"/>
      <c r="E64" s="89"/>
      <c r="F64" s="89"/>
      <c r="G64" s="89"/>
      <c r="H64" s="89"/>
      <c r="I64" s="103">
        <v>140.18</v>
      </c>
      <c r="J64" s="103"/>
      <c r="K64" s="103"/>
      <c r="L64" s="11">
        <v>140.18</v>
      </c>
      <c r="M64" s="11">
        <v>0</v>
      </c>
      <c r="N64" s="11">
        <v>0</v>
      </c>
      <c r="O64" s="97">
        <f t="shared" si="2"/>
        <v>0</v>
      </c>
      <c r="P64" s="97">
        <f t="shared" si="3"/>
        <v>0</v>
      </c>
      <c r="Q64" s="97">
        <f t="shared" si="4"/>
        <v>0</v>
      </c>
      <c r="R64" s="56"/>
      <c r="S64" s="56"/>
      <c r="T64" s="56"/>
    </row>
    <row r="65" spans="1:20" ht="80.25" customHeight="1" x14ac:dyDescent="0.3">
      <c r="A65" s="9" t="s">
        <v>174</v>
      </c>
      <c r="B65" s="10" t="s">
        <v>175</v>
      </c>
      <c r="C65" s="89">
        <f t="shared" ref="C65:E65" si="29">SUM(C66:C67)</f>
        <v>18850</v>
      </c>
      <c r="D65" s="89">
        <f t="shared" si="29"/>
        <v>22350</v>
      </c>
      <c r="E65" s="89">
        <f t="shared" si="29"/>
        <v>22350</v>
      </c>
      <c r="F65" s="89">
        <f>SUM(F66:F68)</f>
        <v>18850</v>
      </c>
      <c r="G65" s="89">
        <f t="shared" ref="G65:N65" si="30">SUM(G66:G68)</f>
        <v>22350</v>
      </c>
      <c r="H65" s="89">
        <f t="shared" si="30"/>
        <v>22350</v>
      </c>
      <c r="I65" s="103">
        <f t="shared" si="30"/>
        <v>21055</v>
      </c>
      <c r="J65" s="103">
        <f t="shared" si="30"/>
        <v>22350</v>
      </c>
      <c r="K65" s="103">
        <f t="shared" si="30"/>
        <v>22350</v>
      </c>
      <c r="L65" s="11">
        <f t="shared" si="30"/>
        <v>21055</v>
      </c>
      <c r="M65" s="11">
        <f t="shared" si="30"/>
        <v>22350</v>
      </c>
      <c r="N65" s="11">
        <f t="shared" si="30"/>
        <v>22350</v>
      </c>
      <c r="O65" s="97">
        <f t="shared" si="2"/>
        <v>0</v>
      </c>
      <c r="P65" s="97">
        <f t="shared" si="3"/>
        <v>0</v>
      </c>
      <c r="Q65" s="97">
        <f t="shared" si="4"/>
        <v>0</v>
      </c>
      <c r="R65" s="56"/>
      <c r="S65" s="56"/>
      <c r="T65" s="56"/>
    </row>
    <row r="66" spans="1:20" s="15" customFormat="1" ht="38.25" hidden="1" customHeight="1" x14ac:dyDescent="0.3">
      <c r="A66" s="12" t="s">
        <v>369</v>
      </c>
      <c r="B66" s="13" t="s">
        <v>173</v>
      </c>
      <c r="C66" s="77">
        <v>18500</v>
      </c>
      <c r="D66" s="77">
        <v>22000</v>
      </c>
      <c r="E66" s="77">
        <v>22000</v>
      </c>
      <c r="F66" s="77">
        <v>18500</v>
      </c>
      <c r="G66" s="77">
        <v>22000</v>
      </c>
      <c r="H66" s="77">
        <v>22000</v>
      </c>
      <c r="I66" s="104">
        <v>21000</v>
      </c>
      <c r="J66" s="104">
        <v>22000</v>
      </c>
      <c r="K66" s="104">
        <v>22000</v>
      </c>
      <c r="L66" s="14">
        <v>21000</v>
      </c>
      <c r="M66" s="14">
        <v>22000</v>
      </c>
      <c r="N66" s="14">
        <v>22000</v>
      </c>
      <c r="O66" s="98">
        <f t="shared" si="2"/>
        <v>0</v>
      </c>
      <c r="P66" s="98">
        <f t="shared" si="3"/>
        <v>0</v>
      </c>
      <c r="Q66" s="98">
        <f t="shared" si="4"/>
        <v>0</v>
      </c>
      <c r="R66" s="42"/>
      <c r="S66" s="42"/>
      <c r="T66" s="42"/>
    </row>
    <row r="67" spans="1:20" s="15" customFormat="1" ht="66" hidden="1" customHeight="1" x14ac:dyDescent="0.3">
      <c r="A67" s="12" t="s">
        <v>172</v>
      </c>
      <c r="B67" s="13" t="s">
        <v>171</v>
      </c>
      <c r="C67" s="77">
        <v>350</v>
      </c>
      <c r="D67" s="77">
        <v>350</v>
      </c>
      <c r="E67" s="77">
        <v>350</v>
      </c>
      <c r="F67" s="77">
        <v>350</v>
      </c>
      <c r="G67" s="77">
        <v>350</v>
      </c>
      <c r="H67" s="77">
        <v>350</v>
      </c>
      <c r="I67" s="104">
        <v>55</v>
      </c>
      <c r="J67" s="104">
        <v>350</v>
      </c>
      <c r="K67" s="104">
        <v>350</v>
      </c>
      <c r="L67" s="14">
        <v>55</v>
      </c>
      <c r="M67" s="14">
        <v>350</v>
      </c>
      <c r="N67" s="14">
        <v>350</v>
      </c>
      <c r="O67" s="98">
        <f t="shared" si="2"/>
        <v>0</v>
      </c>
      <c r="P67" s="98">
        <f t="shared" si="3"/>
        <v>0</v>
      </c>
      <c r="Q67" s="98">
        <f t="shared" si="4"/>
        <v>0</v>
      </c>
      <c r="R67" s="42"/>
      <c r="S67" s="42"/>
      <c r="T67" s="42"/>
    </row>
    <row r="68" spans="1:20" s="15" customFormat="1" ht="66.75" hidden="1" customHeight="1" x14ac:dyDescent="0.3">
      <c r="A68" s="12" t="s">
        <v>370</v>
      </c>
      <c r="B68" s="13" t="s">
        <v>371</v>
      </c>
      <c r="C68" s="77"/>
      <c r="D68" s="77"/>
      <c r="E68" s="77"/>
      <c r="F68" s="77"/>
      <c r="G68" s="77"/>
      <c r="H68" s="77"/>
      <c r="I68" s="104">
        <v>0</v>
      </c>
      <c r="J68" s="104">
        <v>0</v>
      </c>
      <c r="K68" s="104">
        <v>0</v>
      </c>
      <c r="L68" s="14"/>
      <c r="M68" s="14">
        <v>0</v>
      </c>
      <c r="N68" s="14">
        <v>0</v>
      </c>
      <c r="O68" s="98">
        <f t="shared" si="2"/>
        <v>0</v>
      </c>
      <c r="P68" s="98">
        <f t="shared" si="3"/>
        <v>0</v>
      </c>
      <c r="Q68" s="98">
        <f t="shared" si="4"/>
        <v>0</v>
      </c>
      <c r="R68" s="42"/>
      <c r="S68" s="42"/>
      <c r="T68" s="42"/>
    </row>
    <row r="69" spans="1:20" ht="94.5" customHeight="1" x14ac:dyDescent="0.3">
      <c r="A69" s="9" t="s">
        <v>170</v>
      </c>
      <c r="B69" s="10" t="s">
        <v>169</v>
      </c>
      <c r="C69" s="89">
        <f t="shared" ref="C69:K69" si="31">SUM(C70:C71)</f>
        <v>2994.6</v>
      </c>
      <c r="D69" s="89">
        <f t="shared" si="31"/>
        <v>3638.6000000000004</v>
      </c>
      <c r="E69" s="89">
        <f t="shared" si="31"/>
        <v>3638.6000000000004</v>
      </c>
      <c r="F69" s="89">
        <f t="shared" si="31"/>
        <v>2994.6</v>
      </c>
      <c r="G69" s="89">
        <f t="shared" si="31"/>
        <v>3638.6000000000004</v>
      </c>
      <c r="H69" s="89">
        <f t="shared" si="31"/>
        <v>3638.6000000000004</v>
      </c>
      <c r="I69" s="103">
        <f t="shared" si="31"/>
        <v>3674.5201899999997</v>
      </c>
      <c r="J69" s="103">
        <f t="shared" si="31"/>
        <v>3638.6000000000004</v>
      </c>
      <c r="K69" s="103">
        <f t="shared" si="31"/>
        <v>3801.5</v>
      </c>
      <c r="L69" s="11">
        <f t="shared" ref="L69:N69" si="32">SUM(L70:L71)</f>
        <v>3674.5201899999997</v>
      </c>
      <c r="M69" s="11">
        <f t="shared" si="32"/>
        <v>3638.6000000000004</v>
      </c>
      <c r="N69" s="11">
        <f t="shared" si="32"/>
        <v>3801.5</v>
      </c>
      <c r="O69" s="97">
        <f t="shared" si="2"/>
        <v>0</v>
      </c>
      <c r="P69" s="97">
        <f t="shared" si="3"/>
        <v>0</v>
      </c>
      <c r="Q69" s="97">
        <f t="shared" si="4"/>
        <v>0</v>
      </c>
      <c r="R69" s="56"/>
      <c r="S69" s="56"/>
      <c r="T69" s="56"/>
    </row>
    <row r="70" spans="1:20" s="15" customFormat="1" ht="50.25" hidden="1" customHeight="1" x14ac:dyDescent="0.3">
      <c r="A70" s="12" t="s">
        <v>168</v>
      </c>
      <c r="B70" s="13" t="s">
        <v>167</v>
      </c>
      <c r="C70" s="77">
        <v>1454.8</v>
      </c>
      <c r="D70" s="77">
        <v>2098.8000000000002</v>
      </c>
      <c r="E70" s="77">
        <v>2098.8000000000002</v>
      </c>
      <c r="F70" s="77">
        <v>1454.8</v>
      </c>
      <c r="G70" s="77">
        <v>2098.8000000000002</v>
      </c>
      <c r="H70" s="77">
        <v>2098.8000000000002</v>
      </c>
      <c r="I70" s="104">
        <v>2160.3641899999998</v>
      </c>
      <c r="J70" s="104">
        <v>2098.8000000000002</v>
      </c>
      <c r="K70" s="104">
        <v>2261.6999999999998</v>
      </c>
      <c r="L70" s="14">
        <v>2160.3641899999998</v>
      </c>
      <c r="M70" s="14">
        <v>2098.8000000000002</v>
      </c>
      <c r="N70" s="14">
        <v>2261.6999999999998</v>
      </c>
      <c r="O70" s="98">
        <f t="shared" si="2"/>
        <v>0</v>
      </c>
      <c r="P70" s="98">
        <f t="shared" si="3"/>
        <v>0</v>
      </c>
      <c r="Q70" s="98">
        <f t="shared" si="4"/>
        <v>0</v>
      </c>
      <c r="R70" s="42"/>
      <c r="S70" s="42"/>
      <c r="T70" s="42"/>
    </row>
    <row r="71" spans="1:20" s="15" customFormat="1" ht="51.75" hidden="1" customHeight="1" x14ac:dyDescent="0.3">
      <c r="A71" s="12" t="s">
        <v>166</v>
      </c>
      <c r="B71" s="13" t="s">
        <v>165</v>
      </c>
      <c r="C71" s="77">
        <v>1539.8</v>
      </c>
      <c r="D71" s="77">
        <v>1539.8</v>
      </c>
      <c r="E71" s="77">
        <v>1539.8</v>
      </c>
      <c r="F71" s="77">
        <v>1539.8</v>
      </c>
      <c r="G71" s="77">
        <v>1539.8</v>
      </c>
      <c r="H71" s="77">
        <v>1539.8</v>
      </c>
      <c r="I71" s="104">
        <v>1514.1559999999999</v>
      </c>
      <c r="J71" s="104">
        <v>1539.8</v>
      </c>
      <c r="K71" s="104">
        <v>1539.8</v>
      </c>
      <c r="L71" s="14">
        <v>1514.1559999999999</v>
      </c>
      <c r="M71" s="14">
        <v>1539.8</v>
      </c>
      <c r="N71" s="14">
        <v>1539.8</v>
      </c>
      <c r="O71" s="98">
        <f t="shared" si="2"/>
        <v>0</v>
      </c>
      <c r="P71" s="98">
        <f t="shared" si="3"/>
        <v>0</v>
      </c>
      <c r="Q71" s="98">
        <f t="shared" si="4"/>
        <v>0</v>
      </c>
      <c r="R71" s="42"/>
      <c r="S71" s="42"/>
      <c r="T71" s="42"/>
    </row>
    <row r="72" spans="1:20" s="7" customFormat="1" ht="29.25" customHeight="1" x14ac:dyDescent="0.3">
      <c r="A72" s="4" t="s">
        <v>164</v>
      </c>
      <c r="B72" s="8" t="s">
        <v>163</v>
      </c>
      <c r="C72" s="74">
        <f t="shared" ref="C72:N72" si="33">C73</f>
        <v>2553</v>
      </c>
      <c r="D72" s="74">
        <f t="shared" si="33"/>
        <v>2588</v>
      </c>
      <c r="E72" s="74">
        <f t="shared" si="33"/>
        <v>2625</v>
      </c>
      <c r="F72" s="74">
        <f t="shared" si="33"/>
        <v>2553</v>
      </c>
      <c r="G72" s="74">
        <f t="shared" si="33"/>
        <v>2588</v>
      </c>
      <c r="H72" s="74">
        <f t="shared" si="33"/>
        <v>2625</v>
      </c>
      <c r="I72" s="102">
        <f t="shared" si="33"/>
        <v>2688.83052</v>
      </c>
      <c r="J72" s="102">
        <f t="shared" si="33"/>
        <v>2588</v>
      </c>
      <c r="K72" s="102">
        <f t="shared" si="33"/>
        <v>2625</v>
      </c>
      <c r="L72" s="6">
        <f t="shared" si="33"/>
        <v>2688.83052</v>
      </c>
      <c r="M72" s="6">
        <f t="shared" si="33"/>
        <v>2588</v>
      </c>
      <c r="N72" s="6">
        <f t="shared" si="33"/>
        <v>2625</v>
      </c>
      <c r="O72" s="96">
        <f t="shared" si="2"/>
        <v>0</v>
      </c>
      <c r="P72" s="96">
        <f t="shared" si="3"/>
        <v>0</v>
      </c>
      <c r="Q72" s="96">
        <f t="shared" si="4"/>
        <v>0</v>
      </c>
      <c r="R72" s="57"/>
      <c r="S72" s="57"/>
      <c r="T72" s="57"/>
    </row>
    <row r="73" spans="1:20" ht="24" customHeight="1" x14ac:dyDescent="0.3">
      <c r="A73" s="9" t="s">
        <v>162</v>
      </c>
      <c r="B73" s="10" t="s">
        <v>161</v>
      </c>
      <c r="C73" s="89">
        <f t="shared" ref="C73:K73" si="34">SUM(C74:C77)</f>
        <v>2553</v>
      </c>
      <c r="D73" s="89">
        <f t="shared" si="34"/>
        <v>2588</v>
      </c>
      <c r="E73" s="89">
        <f t="shared" si="34"/>
        <v>2625</v>
      </c>
      <c r="F73" s="89">
        <f t="shared" si="34"/>
        <v>2553</v>
      </c>
      <c r="G73" s="89">
        <f t="shared" si="34"/>
        <v>2588</v>
      </c>
      <c r="H73" s="89">
        <f t="shared" si="34"/>
        <v>2625</v>
      </c>
      <c r="I73" s="103">
        <f t="shared" si="34"/>
        <v>2688.83052</v>
      </c>
      <c r="J73" s="103">
        <f t="shared" si="34"/>
        <v>2588</v>
      </c>
      <c r="K73" s="103">
        <f t="shared" si="34"/>
        <v>2625</v>
      </c>
      <c r="L73" s="11">
        <f t="shared" ref="L73:N73" si="35">SUM(L74:L77)</f>
        <v>2688.83052</v>
      </c>
      <c r="M73" s="11">
        <f t="shared" si="35"/>
        <v>2588</v>
      </c>
      <c r="N73" s="11">
        <f t="shared" si="35"/>
        <v>2625</v>
      </c>
      <c r="O73" s="97">
        <f t="shared" si="2"/>
        <v>0</v>
      </c>
      <c r="P73" s="97">
        <f t="shared" si="3"/>
        <v>0</v>
      </c>
      <c r="Q73" s="97">
        <f t="shared" si="4"/>
        <v>0</v>
      </c>
      <c r="R73" s="56"/>
      <c r="S73" s="56"/>
      <c r="T73" s="56"/>
    </row>
    <row r="74" spans="1:20" s="15" customFormat="1" ht="33.75" hidden="1" customHeight="1" x14ac:dyDescent="0.3">
      <c r="A74" s="12" t="s">
        <v>160</v>
      </c>
      <c r="B74" s="13" t="s">
        <v>159</v>
      </c>
      <c r="C74" s="77">
        <v>1250</v>
      </c>
      <c r="D74" s="77">
        <v>1260</v>
      </c>
      <c r="E74" s="77">
        <v>1275</v>
      </c>
      <c r="F74" s="77">
        <v>1250</v>
      </c>
      <c r="G74" s="77">
        <v>1260</v>
      </c>
      <c r="H74" s="77">
        <v>1275</v>
      </c>
      <c r="I74" s="104">
        <v>1651.2</v>
      </c>
      <c r="J74" s="104">
        <v>1260</v>
      </c>
      <c r="K74" s="104">
        <v>1650</v>
      </c>
      <c r="L74" s="14">
        <v>1651.2</v>
      </c>
      <c r="M74" s="104">
        <v>1260</v>
      </c>
      <c r="N74" s="104">
        <v>1650</v>
      </c>
      <c r="O74" s="98">
        <f t="shared" si="2"/>
        <v>0</v>
      </c>
      <c r="P74" s="98">
        <f t="shared" si="3"/>
        <v>0</v>
      </c>
      <c r="Q74" s="98">
        <f t="shared" si="4"/>
        <v>0</v>
      </c>
      <c r="R74" s="42"/>
      <c r="S74" s="42"/>
      <c r="T74" s="42"/>
    </row>
    <row r="75" spans="1:20" s="15" customFormat="1" ht="24" hidden="1" customHeight="1" x14ac:dyDescent="0.3">
      <c r="A75" s="12" t="s">
        <v>158</v>
      </c>
      <c r="B75" s="13" t="s">
        <v>157</v>
      </c>
      <c r="C75" s="77">
        <v>1303</v>
      </c>
      <c r="D75" s="77">
        <v>1328</v>
      </c>
      <c r="E75" s="77">
        <v>1350</v>
      </c>
      <c r="F75" s="77">
        <v>1303</v>
      </c>
      <c r="G75" s="77">
        <v>1328</v>
      </c>
      <c r="H75" s="77">
        <v>1350</v>
      </c>
      <c r="I75" s="104">
        <v>135.19999999999999</v>
      </c>
      <c r="J75" s="104">
        <v>1328</v>
      </c>
      <c r="K75" s="104">
        <v>100</v>
      </c>
      <c r="L75" s="14">
        <v>135.19999999999999</v>
      </c>
      <c r="M75" s="104">
        <v>1328</v>
      </c>
      <c r="N75" s="104">
        <v>100</v>
      </c>
      <c r="O75" s="98">
        <f t="shared" si="2"/>
        <v>0</v>
      </c>
      <c r="P75" s="98">
        <f t="shared" si="3"/>
        <v>0</v>
      </c>
      <c r="Q75" s="98">
        <f t="shared" si="4"/>
        <v>0</v>
      </c>
      <c r="R75" s="42"/>
      <c r="S75" s="42"/>
      <c r="T75" s="42"/>
    </row>
    <row r="76" spans="1:20" s="15" customFormat="1" ht="24" hidden="1" customHeight="1" x14ac:dyDescent="0.3">
      <c r="A76" s="12" t="s">
        <v>156</v>
      </c>
      <c r="B76" s="13" t="s">
        <v>155</v>
      </c>
      <c r="C76" s="77"/>
      <c r="D76" s="77"/>
      <c r="E76" s="77"/>
      <c r="F76" s="77"/>
      <c r="G76" s="77"/>
      <c r="H76" s="77"/>
      <c r="I76" s="104">
        <f>898.9235-0.09298</f>
        <v>898.83051999999998</v>
      </c>
      <c r="J76" s="104"/>
      <c r="K76" s="104">
        <v>875</v>
      </c>
      <c r="L76" s="14">
        <v>898.83051999999998</v>
      </c>
      <c r="M76" s="104"/>
      <c r="N76" s="104">
        <v>875</v>
      </c>
      <c r="O76" s="98">
        <f t="shared" si="2"/>
        <v>0</v>
      </c>
      <c r="P76" s="98">
        <f t="shared" si="3"/>
        <v>0</v>
      </c>
      <c r="Q76" s="98">
        <f t="shared" si="4"/>
        <v>0</v>
      </c>
      <c r="R76" s="42"/>
      <c r="S76" s="42"/>
      <c r="T76" s="42"/>
    </row>
    <row r="77" spans="1:20" s="15" customFormat="1" ht="24" hidden="1" customHeight="1" x14ac:dyDescent="0.3">
      <c r="A77" s="12" t="s">
        <v>154</v>
      </c>
      <c r="B77" s="13" t="s">
        <v>153</v>
      </c>
      <c r="C77" s="77"/>
      <c r="D77" s="77"/>
      <c r="E77" s="77"/>
      <c r="F77" s="77"/>
      <c r="G77" s="77"/>
      <c r="H77" s="77"/>
      <c r="I77" s="104">
        <v>3.6</v>
      </c>
      <c r="J77" s="104"/>
      <c r="K77" s="104"/>
      <c r="L77" s="14">
        <v>3.6</v>
      </c>
      <c r="M77" s="14"/>
      <c r="N77" s="14"/>
      <c r="O77" s="98">
        <f t="shared" si="2"/>
        <v>0</v>
      </c>
      <c r="P77" s="98">
        <f t="shared" si="3"/>
        <v>0</v>
      </c>
      <c r="Q77" s="98">
        <f t="shared" si="4"/>
        <v>0</v>
      </c>
      <c r="R77" s="42"/>
      <c r="S77" s="42"/>
      <c r="T77" s="42"/>
    </row>
    <row r="78" spans="1:20" s="15" customFormat="1" ht="52.5" hidden="1" customHeight="1" x14ac:dyDescent="0.3">
      <c r="A78" s="12" t="s">
        <v>285</v>
      </c>
      <c r="B78" s="13" t="s">
        <v>284</v>
      </c>
      <c r="C78" s="77"/>
      <c r="D78" s="77"/>
      <c r="E78" s="77"/>
      <c r="F78" s="77"/>
      <c r="G78" s="77"/>
      <c r="H78" s="77"/>
      <c r="I78" s="104"/>
      <c r="J78" s="104"/>
      <c r="K78" s="104"/>
      <c r="L78" s="14"/>
      <c r="M78" s="14"/>
      <c r="N78" s="14"/>
      <c r="O78" s="98">
        <f t="shared" si="2"/>
        <v>0</v>
      </c>
      <c r="P78" s="98">
        <f t="shared" si="3"/>
        <v>0</v>
      </c>
      <c r="Q78" s="98">
        <f t="shared" si="4"/>
        <v>0</v>
      </c>
      <c r="R78" s="42"/>
      <c r="S78" s="42"/>
      <c r="T78" s="42"/>
    </row>
    <row r="79" spans="1:20" s="7" customFormat="1" ht="33.75" customHeight="1" x14ac:dyDescent="0.3">
      <c r="A79" s="4" t="s">
        <v>152</v>
      </c>
      <c r="B79" s="8" t="s">
        <v>151</v>
      </c>
      <c r="C79" s="74">
        <f>C80+C81+C85+C86</f>
        <v>153533.9</v>
      </c>
      <c r="D79" s="74">
        <f t="shared" ref="D79:K79" si="36">D80+D81+D85+D86</f>
        <v>143533.9</v>
      </c>
      <c r="E79" s="74">
        <f t="shared" si="36"/>
        <v>143533.9</v>
      </c>
      <c r="F79" s="74">
        <f t="shared" si="36"/>
        <v>174533.9</v>
      </c>
      <c r="G79" s="74">
        <f t="shared" si="36"/>
        <v>183533.9</v>
      </c>
      <c r="H79" s="74">
        <f t="shared" si="36"/>
        <v>183533.9</v>
      </c>
      <c r="I79" s="102">
        <f>I80+I81+I85+I86</f>
        <v>189439.40784</v>
      </c>
      <c r="J79" s="102">
        <f t="shared" si="36"/>
        <v>183533.9</v>
      </c>
      <c r="K79" s="102">
        <f t="shared" si="36"/>
        <v>185595.4</v>
      </c>
      <c r="L79" s="6">
        <f>L80+L81+L85+L86</f>
        <v>167265.90784</v>
      </c>
      <c r="M79" s="6">
        <f t="shared" ref="M79:N79" si="37">M80+M81+M85+M86</f>
        <v>183533.9</v>
      </c>
      <c r="N79" s="6">
        <f t="shared" si="37"/>
        <v>185595.4</v>
      </c>
      <c r="O79" s="96">
        <f t="shared" si="2"/>
        <v>-22173.5</v>
      </c>
      <c r="P79" s="96">
        <f t="shared" si="3"/>
        <v>0</v>
      </c>
      <c r="Q79" s="96">
        <f t="shared" si="4"/>
        <v>0</v>
      </c>
      <c r="R79" s="57"/>
      <c r="S79" s="57"/>
      <c r="T79" s="57"/>
    </row>
    <row r="80" spans="1:20" ht="50.25" customHeight="1" x14ac:dyDescent="0.3">
      <c r="A80" s="9" t="s">
        <v>150</v>
      </c>
      <c r="B80" s="10" t="s">
        <v>149</v>
      </c>
      <c r="C80" s="89">
        <v>0</v>
      </c>
      <c r="D80" s="89">
        <v>0</v>
      </c>
      <c r="E80" s="89">
        <v>0</v>
      </c>
      <c r="F80" s="89"/>
      <c r="G80" s="89"/>
      <c r="H80" s="89"/>
      <c r="I80" s="103">
        <v>40.908000000000001</v>
      </c>
      <c r="J80" s="103"/>
      <c r="K80" s="103"/>
      <c r="L80" s="11">
        <v>40.908000000000001</v>
      </c>
      <c r="M80" s="11">
        <v>0</v>
      </c>
      <c r="N80" s="11">
        <v>0</v>
      </c>
      <c r="O80" s="97">
        <f t="shared" si="2"/>
        <v>0</v>
      </c>
      <c r="P80" s="97">
        <f t="shared" si="3"/>
        <v>0</v>
      </c>
      <c r="Q80" s="97">
        <f t="shared" si="4"/>
        <v>0</v>
      </c>
      <c r="R80" s="56"/>
      <c r="S80" s="56"/>
      <c r="T80" s="56"/>
    </row>
    <row r="81" spans="1:20" ht="36" customHeight="1" x14ac:dyDescent="0.3">
      <c r="A81" s="9" t="s">
        <v>146</v>
      </c>
      <c r="B81" s="10" t="s">
        <v>148</v>
      </c>
      <c r="C81" s="89">
        <f t="shared" ref="C81:H81" si="38">SUM(C82:C84)</f>
        <v>4137.6000000000004</v>
      </c>
      <c r="D81" s="89">
        <f t="shared" si="38"/>
        <v>4137.6000000000004</v>
      </c>
      <c r="E81" s="89">
        <f t="shared" si="38"/>
        <v>4137.6000000000004</v>
      </c>
      <c r="F81" s="89">
        <f t="shared" si="38"/>
        <v>4137.6000000000004</v>
      </c>
      <c r="G81" s="89">
        <f t="shared" si="38"/>
        <v>4137.6000000000004</v>
      </c>
      <c r="H81" s="89">
        <f t="shared" si="38"/>
        <v>4137.6000000000004</v>
      </c>
      <c r="I81" s="103">
        <f t="shared" ref="I81:K81" si="39">SUM(I82:I84)</f>
        <v>3649.6</v>
      </c>
      <c r="J81" s="103">
        <f t="shared" si="39"/>
        <v>4137.6000000000004</v>
      </c>
      <c r="K81" s="103">
        <f t="shared" si="39"/>
        <v>3939.4</v>
      </c>
      <c r="L81" s="11">
        <f t="shared" ref="L81:N81" si="40">SUM(L82:L84)</f>
        <v>3649.6</v>
      </c>
      <c r="M81" s="11">
        <f t="shared" si="40"/>
        <v>4137.6000000000004</v>
      </c>
      <c r="N81" s="11">
        <f t="shared" si="40"/>
        <v>3939.4</v>
      </c>
      <c r="O81" s="97">
        <f t="shared" si="2"/>
        <v>0</v>
      </c>
      <c r="P81" s="97">
        <f t="shared" si="3"/>
        <v>0</v>
      </c>
      <c r="Q81" s="97">
        <f t="shared" si="4"/>
        <v>0</v>
      </c>
      <c r="R81" s="56"/>
      <c r="S81" s="56"/>
      <c r="T81" s="56"/>
    </row>
    <row r="82" spans="1:20" s="15" customFormat="1" ht="33" hidden="1" customHeight="1" x14ac:dyDescent="0.3">
      <c r="A82" s="12" t="s">
        <v>146</v>
      </c>
      <c r="B82" s="13" t="s">
        <v>331</v>
      </c>
      <c r="C82" s="77">
        <v>4137.6000000000004</v>
      </c>
      <c r="D82" s="77">
        <v>4137.6000000000004</v>
      </c>
      <c r="E82" s="77">
        <v>4137.6000000000004</v>
      </c>
      <c r="F82" s="77">
        <v>4137.6000000000004</v>
      </c>
      <c r="G82" s="77">
        <v>4137.6000000000004</v>
      </c>
      <c r="H82" s="77">
        <v>4137.6000000000004</v>
      </c>
      <c r="I82" s="104">
        <v>3642.6</v>
      </c>
      <c r="J82" s="104">
        <v>4137.6000000000004</v>
      </c>
      <c r="K82" s="104">
        <v>3939.4</v>
      </c>
      <c r="L82" s="14">
        <v>3642.6</v>
      </c>
      <c r="M82" s="14">
        <v>4137.6000000000004</v>
      </c>
      <c r="N82" s="14">
        <v>3939.4</v>
      </c>
      <c r="O82" s="98">
        <f t="shared" si="2"/>
        <v>0</v>
      </c>
      <c r="P82" s="98">
        <f t="shared" si="3"/>
        <v>0</v>
      </c>
      <c r="Q82" s="98">
        <f t="shared" si="4"/>
        <v>0</v>
      </c>
      <c r="R82" s="42"/>
      <c r="S82" s="42"/>
      <c r="T82" s="42"/>
    </row>
    <row r="83" spans="1:20" s="15" customFormat="1" ht="33" hidden="1" customHeight="1" x14ac:dyDescent="0.3">
      <c r="A83" s="12" t="s">
        <v>146</v>
      </c>
      <c r="B83" s="13" t="s">
        <v>147</v>
      </c>
      <c r="C83" s="77"/>
      <c r="D83" s="77"/>
      <c r="E83" s="77"/>
      <c r="F83" s="77"/>
      <c r="G83" s="77"/>
      <c r="H83" s="77"/>
      <c r="I83" s="104"/>
      <c r="J83" s="104"/>
      <c r="K83" s="104"/>
      <c r="L83" s="14"/>
      <c r="M83" s="14"/>
      <c r="N83" s="14"/>
      <c r="O83" s="98">
        <f t="shared" si="2"/>
        <v>0</v>
      </c>
      <c r="P83" s="98">
        <f t="shared" si="3"/>
        <v>0</v>
      </c>
      <c r="Q83" s="98">
        <f t="shared" si="4"/>
        <v>0</v>
      </c>
      <c r="R83" s="42"/>
      <c r="S83" s="42"/>
      <c r="T83" s="42"/>
    </row>
    <row r="84" spans="1:20" s="15" customFormat="1" ht="53.25" hidden="1" customHeight="1" x14ac:dyDescent="0.3">
      <c r="A84" s="12" t="s">
        <v>146</v>
      </c>
      <c r="B84" s="13" t="s">
        <v>145</v>
      </c>
      <c r="C84" s="77"/>
      <c r="D84" s="77"/>
      <c r="E84" s="77"/>
      <c r="F84" s="77"/>
      <c r="G84" s="77"/>
      <c r="H84" s="77"/>
      <c r="I84" s="104">
        <v>7</v>
      </c>
      <c r="J84" s="104"/>
      <c r="K84" s="104"/>
      <c r="L84" s="14">
        <v>7</v>
      </c>
      <c r="M84" s="14"/>
      <c r="N84" s="14"/>
      <c r="O84" s="98">
        <f t="shared" si="2"/>
        <v>0</v>
      </c>
      <c r="P84" s="98">
        <f t="shared" si="3"/>
        <v>0</v>
      </c>
      <c r="Q84" s="98">
        <f t="shared" si="4"/>
        <v>0</v>
      </c>
      <c r="R84" s="42"/>
      <c r="S84" s="42"/>
      <c r="T84" s="42"/>
    </row>
    <row r="85" spans="1:20" ht="36" customHeight="1" x14ac:dyDescent="0.3">
      <c r="A85" s="9" t="s">
        <v>144</v>
      </c>
      <c r="B85" s="10" t="s">
        <v>143</v>
      </c>
      <c r="C85" s="89">
        <v>6420.4</v>
      </c>
      <c r="D85" s="89">
        <v>6420.4</v>
      </c>
      <c r="E85" s="89">
        <v>6420.4</v>
      </c>
      <c r="F85" s="89">
        <v>6420.4</v>
      </c>
      <c r="G85" s="89">
        <v>6420.4</v>
      </c>
      <c r="H85" s="89">
        <v>6420.4</v>
      </c>
      <c r="I85" s="103">
        <v>4000</v>
      </c>
      <c r="J85" s="103">
        <v>6420.4</v>
      </c>
      <c r="K85" s="103">
        <v>4326.3999999999996</v>
      </c>
      <c r="L85" s="11">
        <v>4000</v>
      </c>
      <c r="M85" s="11">
        <v>6420.4</v>
      </c>
      <c r="N85" s="11">
        <v>4326.3999999999996</v>
      </c>
      <c r="O85" s="97">
        <f t="shared" si="2"/>
        <v>0</v>
      </c>
      <c r="P85" s="97">
        <f t="shared" si="3"/>
        <v>0</v>
      </c>
      <c r="Q85" s="97">
        <f t="shared" si="4"/>
        <v>0</v>
      </c>
      <c r="R85" s="56"/>
      <c r="S85" s="56"/>
      <c r="T85" s="56"/>
    </row>
    <row r="86" spans="1:20" ht="30" customHeight="1" x14ac:dyDescent="0.3">
      <c r="A86" s="9" t="s">
        <v>142</v>
      </c>
      <c r="B86" s="10" t="s">
        <v>141</v>
      </c>
      <c r="C86" s="90">
        <f t="shared" ref="C86:E86" si="41">C91+C92+C93+C96+C98+C99+C100</f>
        <v>142975.9</v>
      </c>
      <c r="D86" s="90">
        <f t="shared" si="41"/>
        <v>132975.9</v>
      </c>
      <c r="E86" s="90">
        <f t="shared" si="41"/>
        <v>132975.9</v>
      </c>
      <c r="F86" s="90">
        <f t="shared" ref="F86:H86" si="42">F91+F92+F93+F96+F98+F99+F100</f>
        <v>163975.9</v>
      </c>
      <c r="G86" s="90">
        <f t="shared" si="42"/>
        <v>172975.9</v>
      </c>
      <c r="H86" s="90">
        <f t="shared" si="42"/>
        <v>172975.9</v>
      </c>
      <c r="I86" s="103">
        <f>I91+I92+I93+I96+I98+I99+I100</f>
        <v>181748.89984</v>
      </c>
      <c r="J86" s="103">
        <f t="shared" ref="J86:N86" si="43">J91+J92+J93+J96+J98+J99+J100</f>
        <v>172975.9</v>
      </c>
      <c r="K86" s="103">
        <f t="shared" si="43"/>
        <v>177329.6</v>
      </c>
      <c r="L86" s="103">
        <f t="shared" si="43"/>
        <v>159575.39984</v>
      </c>
      <c r="M86" s="103">
        <f t="shared" si="43"/>
        <v>172975.9</v>
      </c>
      <c r="N86" s="103">
        <f t="shared" si="43"/>
        <v>177329.6</v>
      </c>
      <c r="O86" s="97">
        <f t="shared" si="2"/>
        <v>-22173.5</v>
      </c>
      <c r="P86" s="97">
        <f t="shared" si="3"/>
        <v>0</v>
      </c>
      <c r="Q86" s="97">
        <f t="shared" si="4"/>
        <v>0</v>
      </c>
      <c r="R86" s="56"/>
      <c r="S86" s="56"/>
      <c r="T86" s="56"/>
    </row>
    <row r="87" spans="1:20" ht="23.25" hidden="1" customHeight="1" x14ac:dyDescent="0.3">
      <c r="A87" s="9" t="s">
        <v>142</v>
      </c>
      <c r="B87" s="19" t="s">
        <v>141</v>
      </c>
      <c r="C87" s="89"/>
      <c r="D87" s="89"/>
      <c r="E87" s="89"/>
      <c r="F87" s="89"/>
      <c r="G87" s="89"/>
      <c r="H87" s="89"/>
      <c r="I87" s="103"/>
      <c r="J87" s="103"/>
      <c r="K87" s="103"/>
      <c r="L87" s="11"/>
      <c r="M87" s="11"/>
      <c r="N87" s="11"/>
      <c r="O87" s="97">
        <f t="shared" ref="O87:O151" si="44">L87-I87</f>
        <v>0</v>
      </c>
      <c r="P87" s="97">
        <f t="shared" ref="P87:P151" si="45">M87-J87</f>
        <v>0</v>
      </c>
      <c r="Q87" s="97">
        <f t="shared" ref="Q87:Q151" si="46">N87-K87</f>
        <v>0</v>
      </c>
      <c r="R87" s="56"/>
      <c r="S87" s="56"/>
      <c r="T87" s="56"/>
    </row>
    <row r="88" spans="1:20" s="15" customFormat="1" ht="33" hidden="1" customHeight="1" x14ac:dyDescent="0.3">
      <c r="A88" s="12" t="s">
        <v>142</v>
      </c>
      <c r="B88" s="21" t="s">
        <v>290</v>
      </c>
      <c r="C88" s="77"/>
      <c r="D88" s="77"/>
      <c r="E88" s="77"/>
      <c r="F88" s="77"/>
      <c r="G88" s="77"/>
      <c r="H88" s="77"/>
      <c r="I88" s="104"/>
      <c r="J88" s="104"/>
      <c r="K88" s="104"/>
      <c r="L88" s="14"/>
      <c r="M88" s="14"/>
      <c r="N88" s="14"/>
      <c r="O88" s="98">
        <f t="shared" si="44"/>
        <v>0</v>
      </c>
      <c r="P88" s="98">
        <f t="shared" si="45"/>
        <v>0</v>
      </c>
      <c r="Q88" s="98">
        <f t="shared" si="46"/>
        <v>0</v>
      </c>
      <c r="R88" s="42"/>
      <c r="S88" s="42"/>
      <c r="T88" s="42"/>
    </row>
    <row r="89" spans="1:20" s="15" customFormat="1" ht="33" hidden="1" customHeight="1" x14ac:dyDescent="0.3">
      <c r="A89" s="12" t="s">
        <v>142</v>
      </c>
      <c r="B89" s="21" t="s">
        <v>291</v>
      </c>
      <c r="C89" s="77"/>
      <c r="D89" s="77"/>
      <c r="E89" s="77"/>
      <c r="F89" s="77"/>
      <c r="G89" s="77"/>
      <c r="H89" s="77"/>
      <c r="I89" s="104"/>
      <c r="J89" s="104"/>
      <c r="K89" s="104"/>
      <c r="L89" s="14"/>
      <c r="M89" s="14"/>
      <c r="N89" s="14"/>
      <c r="O89" s="98">
        <f t="shared" si="44"/>
        <v>0</v>
      </c>
      <c r="P89" s="98">
        <f t="shared" si="45"/>
        <v>0</v>
      </c>
      <c r="Q89" s="98">
        <f t="shared" si="46"/>
        <v>0</v>
      </c>
      <c r="R89" s="42"/>
      <c r="S89" s="42"/>
      <c r="T89" s="42"/>
    </row>
    <row r="90" spans="1:20" s="15" customFormat="1" ht="33" hidden="1" customHeight="1" x14ac:dyDescent="0.3">
      <c r="A90" s="12" t="s">
        <v>142</v>
      </c>
      <c r="B90" s="21" t="s">
        <v>292</v>
      </c>
      <c r="C90" s="77"/>
      <c r="D90" s="77"/>
      <c r="E90" s="77"/>
      <c r="F90" s="77"/>
      <c r="G90" s="77"/>
      <c r="H90" s="77"/>
      <c r="I90" s="104"/>
      <c r="J90" s="104"/>
      <c r="K90" s="104"/>
      <c r="L90" s="14"/>
      <c r="M90" s="14"/>
      <c r="N90" s="14"/>
      <c r="O90" s="98">
        <f t="shared" si="44"/>
        <v>0</v>
      </c>
      <c r="P90" s="98">
        <f t="shared" si="45"/>
        <v>0</v>
      </c>
      <c r="Q90" s="98">
        <f t="shared" si="46"/>
        <v>0</v>
      </c>
      <c r="R90" s="42"/>
      <c r="S90" s="42"/>
      <c r="T90" s="42"/>
    </row>
    <row r="91" spans="1:20" s="15" customFormat="1" ht="20.25" hidden="1" customHeight="1" x14ac:dyDescent="0.3">
      <c r="A91" s="58" t="s">
        <v>353</v>
      </c>
      <c r="B91" s="13" t="s">
        <v>357</v>
      </c>
      <c r="C91" s="77"/>
      <c r="D91" s="77"/>
      <c r="E91" s="77"/>
      <c r="F91" s="77">
        <v>370.62047999999999</v>
      </c>
      <c r="G91" s="77"/>
      <c r="H91" s="77"/>
      <c r="I91" s="104">
        <v>472.48437000000001</v>
      </c>
      <c r="J91" s="104"/>
      <c r="K91" s="104"/>
      <c r="L91" s="14">
        <v>472.48437000000001</v>
      </c>
      <c r="M91" s="14"/>
      <c r="N91" s="14"/>
      <c r="O91" s="98">
        <f t="shared" si="44"/>
        <v>0</v>
      </c>
      <c r="P91" s="98">
        <f t="shared" si="45"/>
        <v>0</v>
      </c>
      <c r="Q91" s="98">
        <f t="shared" si="46"/>
        <v>0</v>
      </c>
      <c r="R91" s="42"/>
      <c r="S91" s="42"/>
      <c r="T91" s="42"/>
    </row>
    <row r="92" spans="1:20" s="15" customFormat="1" ht="33" hidden="1" customHeight="1" x14ac:dyDescent="0.3">
      <c r="A92" s="58" t="s">
        <v>354</v>
      </c>
      <c r="B92" s="13" t="s">
        <v>358</v>
      </c>
      <c r="C92" s="77"/>
      <c r="D92" s="77"/>
      <c r="E92" s="77"/>
      <c r="F92" s="77">
        <v>1306.0625</v>
      </c>
      <c r="G92" s="77"/>
      <c r="H92" s="77"/>
      <c r="I92" s="104">
        <v>2410.1735100000001</v>
      </c>
      <c r="J92" s="104"/>
      <c r="K92" s="104"/>
      <c r="L92" s="14">
        <v>2410.1735100000001</v>
      </c>
      <c r="M92" s="14"/>
      <c r="N92" s="14">
        <v>2000</v>
      </c>
      <c r="O92" s="98">
        <f t="shared" si="44"/>
        <v>0</v>
      </c>
      <c r="P92" s="98">
        <f t="shared" si="45"/>
        <v>0</v>
      </c>
      <c r="Q92" s="98">
        <f t="shared" si="46"/>
        <v>2000</v>
      </c>
      <c r="R92" s="42"/>
      <c r="S92" s="42"/>
      <c r="T92" s="42"/>
    </row>
    <row r="93" spans="1:20" s="15" customFormat="1" ht="41.25" hidden="1" customHeight="1" x14ac:dyDescent="0.3">
      <c r="A93" s="12" t="s">
        <v>134</v>
      </c>
      <c r="B93" s="13" t="s">
        <v>136</v>
      </c>
      <c r="C93" s="77">
        <f t="shared" ref="C93:N93" si="47">C94+C95</f>
        <v>1402.4</v>
      </c>
      <c r="D93" s="77">
        <f t="shared" si="47"/>
        <v>1402.4</v>
      </c>
      <c r="E93" s="77">
        <f t="shared" si="47"/>
        <v>1402.4</v>
      </c>
      <c r="F93" s="77">
        <f t="shared" si="47"/>
        <v>1402.4</v>
      </c>
      <c r="G93" s="77">
        <f t="shared" si="47"/>
        <v>1402.4</v>
      </c>
      <c r="H93" s="77">
        <f t="shared" si="47"/>
        <v>1402.4</v>
      </c>
      <c r="I93" s="104">
        <f t="shared" si="47"/>
        <v>756.1</v>
      </c>
      <c r="J93" s="104">
        <f t="shared" si="47"/>
        <v>1402.4</v>
      </c>
      <c r="K93" s="104">
        <f t="shared" si="47"/>
        <v>756.1</v>
      </c>
      <c r="L93" s="14">
        <f t="shared" si="47"/>
        <v>756.1</v>
      </c>
      <c r="M93" s="14">
        <f t="shared" si="47"/>
        <v>1402.4</v>
      </c>
      <c r="N93" s="14">
        <f t="shared" si="47"/>
        <v>756.1</v>
      </c>
      <c r="O93" s="98">
        <f t="shared" si="44"/>
        <v>0</v>
      </c>
      <c r="P93" s="98">
        <f t="shared" si="45"/>
        <v>0</v>
      </c>
      <c r="Q93" s="98">
        <f t="shared" si="46"/>
        <v>0</v>
      </c>
      <c r="R93" s="42"/>
      <c r="S93" s="42"/>
      <c r="T93" s="42"/>
    </row>
    <row r="94" spans="1:20" s="15" customFormat="1" ht="21" hidden="1" customHeight="1" x14ac:dyDescent="0.3">
      <c r="A94" s="58" t="s">
        <v>134</v>
      </c>
      <c r="B94" s="21" t="s">
        <v>135</v>
      </c>
      <c r="C94" s="77">
        <v>751.8</v>
      </c>
      <c r="D94" s="77">
        <v>751.8</v>
      </c>
      <c r="E94" s="77">
        <v>751.8</v>
      </c>
      <c r="F94" s="77">
        <v>751.8</v>
      </c>
      <c r="G94" s="77">
        <v>751.8</v>
      </c>
      <c r="H94" s="77">
        <v>751.8</v>
      </c>
      <c r="I94" s="104">
        <v>662.5</v>
      </c>
      <c r="J94" s="104">
        <v>751.8</v>
      </c>
      <c r="K94" s="104">
        <v>662.5</v>
      </c>
      <c r="L94" s="14">
        <v>662.5</v>
      </c>
      <c r="M94" s="14">
        <v>751.8</v>
      </c>
      <c r="N94" s="14">
        <v>662.5</v>
      </c>
      <c r="O94" s="98">
        <f t="shared" si="44"/>
        <v>0</v>
      </c>
      <c r="P94" s="98">
        <f t="shared" si="45"/>
        <v>0</v>
      </c>
      <c r="Q94" s="98">
        <f t="shared" si="46"/>
        <v>0</v>
      </c>
      <c r="R94" s="42"/>
      <c r="S94" s="42"/>
      <c r="T94" s="42"/>
    </row>
    <row r="95" spans="1:20" s="15" customFormat="1" ht="50.25" hidden="1" customHeight="1" x14ac:dyDescent="0.3">
      <c r="A95" s="58" t="s">
        <v>134</v>
      </c>
      <c r="B95" s="21" t="s">
        <v>133</v>
      </c>
      <c r="C95" s="77">
        <v>650.6</v>
      </c>
      <c r="D95" s="77">
        <v>650.6</v>
      </c>
      <c r="E95" s="77">
        <v>650.6</v>
      </c>
      <c r="F95" s="77">
        <v>650.6</v>
      </c>
      <c r="G95" s="77">
        <v>650.6</v>
      </c>
      <c r="H95" s="77">
        <v>650.6</v>
      </c>
      <c r="I95" s="104">
        <v>93.6</v>
      </c>
      <c r="J95" s="104">
        <v>650.6</v>
      </c>
      <c r="K95" s="104">
        <v>93.6</v>
      </c>
      <c r="L95" s="14">
        <v>93.6</v>
      </c>
      <c r="M95" s="14">
        <v>650.6</v>
      </c>
      <c r="N95" s="14">
        <v>93.6</v>
      </c>
      <c r="O95" s="98">
        <f t="shared" si="44"/>
        <v>0</v>
      </c>
      <c r="P95" s="98">
        <f t="shared" si="45"/>
        <v>0</v>
      </c>
      <c r="Q95" s="98">
        <f t="shared" si="46"/>
        <v>0</v>
      </c>
      <c r="R95" s="42"/>
      <c r="S95" s="42"/>
      <c r="T95" s="42"/>
    </row>
    <row r="96" spans="1:20" s="15" customFormat="1" ht="34.5" hidden="1" customHeight="1" x14ac:dyDescent="0.3">
      <c r="A96" s="12" t="s">
        <v>131</v>
      </c>
      <c r="B96" s="13" t="s">
        <v>132</v>
      </c>
      <c r="C96" s="77">
        <f t="shared" ref="C96:N96" si="48">C97</f>
        <v>126573.5</v>
      </c>
      <c r="D96" s="77">
        <f t="shared" si="48"/>
        <v>126573.5</v>
      </c>
      <c r="E96" s="77">
        <f t="shared" si="48"/>
        <v>126573.5</v>
      </c>
      <c r="F96" s="77">
        <f t="shared" si="48"/>
        <v>126573.5</v>
      </c>
      <c r="G96" s="77">
        <f t="shared" si="48"/>
        <v>126573.5</v>
      </c>
      <c r="H96" s="77">
        <f t="shared" si="48"/>
        <v>126573.5</v>
      </c>
      <c r="I96" s="104">
        <f t="shared" si="48"/>
        <v>126573.5</v>
      </c>
      <c r="J96" s="104">
        <f t="shared" si="48"/>
        <v>126573.5</v>
      </c>
      <c r="K96" s="104">
        <f t="shared" si="48"/>
        <v>126573.5</v>
      </c>
      <c r="L96" s="104">
        <f t="shared" si="48"/>
        <v>104400</v>
      </c>
      <c r="M96" s="14">
        <f t="shared" si="48"/>
        <v>126573.5</v>
      </c>
      <c r="N96" s="14">
        <f t="shared" si="48"/>
        <v>126573.5</v>
      </c>
      <c r="O96" s="98">
        <f t="shared" si="44"/>
        <v>-22173.5</v>
      </c>
      <c r="P96" s="98">
        <f t="shared" si="45"/>
        <v>0</v>
      </c>
      <c r="Q96" s="98">
        <f t="shared" si="46"/>
        <v>0</v>
      </c>
      <c r="R96" s="42"/>
      <c r="S96" s="42"/>
      <c r="T96" s="42"/>
    </row>
    <row r="97" spans="1:20" s="15" customFormat="1" ht="21" hidden="1" customHeight="1" x14ac:dyDescent="0.3">
      <c r="A97" s="58" t="s">
        <v>131</v>
      </c>
      <c r="B97" s="21" t="s">
        <v>130</v>
      </c>
      <c r="C97" s="77">
        <v>126573.5</v>
      </c>
      <c r="D97" s="77">
        <v>126573.5</v>
      </c>
      <c r="E97" s="77">
        <v>126573.5</v>
      </c>
      <c r="F97" s="77">
        <v>126573.5</v>
      </c>
      <c r="G97" s="77">
        <v>126573.5</v>
      </c>
      <c r="H97" s="77">
        <v>126573.5</v>
      </c>
      <c r="I97" s="104">
        <v>126573.5</v>
      </c>
      <c r="J97" s="104">
        <v>126573.5</v>
      </c>
      <c r="K97" s="104">
        <v>126573.5</v>
      </c>
      <c r="L97" s="14">
        <v>104400</v>
      </c>
      <c r="M97" s="14">
        <v>126573.5</v>
      </c>
      <c r="N97" s="14">
        <v>126573.5</v>
      </c>
      <c r="O97" s="98">
        <f t="shared" si="44"/>
        <v>-22173.5</v>
      </c>
      <c r="P97" s="98">
        <f t="shared" si="45"/>
        <v>0</v>
      </c>
      <c r="Q97" s="98">
        <f t="shared" si="46"/>
        <v>0</v>
      </c>
      <c r="R97" s="42"/>
      <c r="S97" s="42"/>
      <c r="T97" s="42"/>
    </row>
    <row r="98" spans="1:20" s="15" customFormat="1" ht="20.25" hidden="1" customHeight="1" x14ac:dyDescent="0.3">
      <c r="A98" s="58" t="s">
        <v>140</v>
      </c>
      <c r="B98" s="13" t="s">
        <v>139</v>
      </c>
      <c r="C98" s="77">
        <v>5000</v>
      </c>
      <c r="D98" s="77"/>
      <c r="E98" s="77"/>
      <c r="F98" s="77">
        <v>67.140770000000003</v>
      </c>
      <c r="G98" s="77">
        <v>10000</v>
      </c>
      <c r="H98" s="77">
        <v>10000</v>
      </c>
      <c r="I98" s="104">
        <v>181.44971000000001</v>
      </c>
      <c r="J98" s="104">
        <v>10000</v>
      </c>
      <c r="K98" s="104">
        <v>10000</v>
      </c>
      <c r="L98" s="14">
        <v>181.44971000000001</v>
      </c>
      <c r="M98" s="14">
        <v>10000</v>
      </c>
      <c r="N98" s="105"/>
      <c r="O98" s="98">
        <f t="shared" si="44"/>
        <v>0</v>
      </c>
      <c r="P98" s="98">
        <f t="shared" si="45"/>
        <v>0</v>
      </c>
      <c r="Q98" s="98">
        <f t="shared" si="46"/>
        <v>-10000</v>
      </c>
      <c r="R98" s="42"/>
      <c r="S98" s="42"/>
      <c r="T98" s="42"/>
    </row>
    <row r="99" spans="1:20" s="15" customFormat="1" ht="20.25" hidden="1" customHeight="1" x14ac:dyDescent="0.3">
      <c r="A99" s="58" t="s">
        <v>138</v>
      </c>
      <c r="B99" s="13" t="s">
        <v>137</v>
      </c>
      <c r="C99" s="77">
        <v>10000</v>
      </c>
      <c r="D99" s="77">
        <v>5000</v>
      </c>
      <c r="E99" s="77">
        <v>5000</v>
      </c>
      <c r="F99" s="77">
        <v>31000</v>
      </c>
      <c r="G99" s="77">
        <v>35000</v>
      </c>
      <c r="H99" s="77">
        <v>35000</v>
      </c>
      <c r="I99" s="104">
        <v>48099.016000000003</v>
      </c>
      <c r="J99" s="104">
        <v>35000</v>
      </c>
      <c r="K99" s="104">
        <v>40000</v>
      </c>
      <c r="L99" s="14">
        <v>48099.016000000003</v>
      </c>
      <c r="M99" s="14">
        <v>35000</v>
      </c>
      <c r="N99" s="14">
        <v>45000</v>
      </c>
      <c r="O99" s="98">
        <f t="shared" si="44"/>
        <v>0</v>
      </c>
      <c r="P99" s="98">
        <f t="shared" si="45"/>
        <v>0</v>
      </c>
      <c r="Q99" s="98">
        <f t="shared" si="46"/>
        <v>5000</v>
      </c>
      <c r="R99" s="42"/>
      <c r="S99" s="42"/>
      <c r="T99" s="42"/>
    </row>
    <row r="100" spans="1:20" s="15" customFormat="1" ht="20.25" hidden="1" customHeight="1" x14ac:dyDescent="0.3">
      <c r="A100" s="58" t="s">
        <v>355</v>
      </c>
      <c r="B100" s="13" t="s">
        <v>356</v>
      </c>
      <c r="C100" s="77"/>
      <c r="D100" s="77"/>
      <c r="E100" s="77"/>
      <c r="F100" s="77">
        <v>3256.17625</v>
      </c>
      <c r="G100" s="77"/>
      <c r="H100" s="77"/>
      <c r="I100" s="104">
        <v>3256.17625</v>
      </c>
      <c r="J100" s="104"/>
      <c r="K100" s="104"/>
      <c r="L100" s="14">
        <v>3256.17625</v>
      </c>
      <c r="M100" s="14"/>
      <c r="N100" s="14">
        <v>3000</v>
      </c>
      <c r="O100" s="98">
        <f t="shared" si="44"/>
        <v>0</v>
      </c>
      <c r="P100" s="98">
        <f t="shared" si="45"/>
        <v>0</v>
      </c>
      <c r="Q100" s="98">
        <f t="shared" si="46"/>
        <v>3000</v>
      </c>
      <c r="R100" s="42"/>
      <c r="S100" s="42"/>
      <c r="T100" s="42"/>
    </row>
    <row r="101" spans="1:20" s="7" customFormat="1" ht="37.5" customHeight="1" x14ac:dyDescent="0.3">
      <c r="A101" s="4" t="s">
        <v>129</v>
      </c>
      <c r="B101" s="8" t="s">
        <v>128</v>
      </c>
      <c r="C101" s="74">
        <f>SUM(C102:C108)</f>
        <v>103671.6</v>
      </c>
      <c r="D101" s="74">
        <f t="shared" ref="D101:N101" si="49">SUM(D102:D108)</f>
        <v>67734.5</v>
      </c>
      <c r="E101" s="74">
        <f t="shared" si="49"/>
        <v>75614</v>
      </c>
      <c r="F101" s="74">
        <f t="shared" si="49"/>
        <v>103671.6</v>
      </c>
      <c r="G101" s="74">
        <f t="shared" si="49"/>
        <v>83561.7</v>
      </c>
      <c r="H101" s="74">
        <f t="shared" si="49"/>
        <v>91524.800000000003</v>
      </c>
      <c r="I101" s="6">
        <f>SUM(I102:I108)</f>
        <v>124131.42300000001</v>
      </c>
      <c r="J101" s="6">
        <f t="shared" si="49"/>
        <v>93561.7</v>
      </c>
      <c r="K101" s="6">
        <f t="shared" si="49"/>
        <v>107028.9</v>
      </c>
      <c r="L101" s="6">
        <f>SUM(L102:L108)</f>
        <v>146304.92300000001</v>
      </c>
      <c r="M101" s="6">
        <f t="shared" si="49"/>
        <v>93561.7</v>
      </c>
      <c r="N101" s="6">
        <f t="shared" si="49"/>
        <v>107028.9</v>
      </c>
      <c r="O101" s="96">
        <f t="shared" si="44"/>
        <v>22173.5</v>
      </c>
      <c r="P101" s="96">
        <f t="shared" si="45"/>
        <v>0</v>
      </c>
      <c r="Q101" s="96">
        <f t="shared" si="46"/>
        <v>0</v>
      </c>
      <c r="R101" s="59"/>
      <c r="S101" s="57"/>
      <c r="T101" s="57"/>
    </row>
    <row r="102" spans="1:20" ht="33" customHeight="1" x14ac:dyDescent="0.3">
      <c r="A102" s="9" t="s">
        <v>127</v>
      </c>
      <c r="B102" s="18" t="s">
        <v>126</v>
      </c>
      <c r="C102" s="89"/>
      <c r="D102" s="89"/>
      <c r="E102" s="89"/>
      <c r="F102" s="89"/>
      <c r="G102" s="89"/>
      <c r="H102" s="89"/>
      <c r="I102" s="103">
        <v>65.8</v>
      </c>
      <c r="J102" s="103"/>
      <c r="K102" s="103"/>
      <c r="L102" s="11">
        <v>65.8</v>
      </c>
      <c r="M102" s="11">
        <v>0</v>
      </c>
      <c r="N102" s="11">
        <v>0</v>
      </c>
      <c r="O102" s="97">
        <f t="shared" si="44"/>
        <v>0</v>
      </c>
      <c r="P102" s="97">
        <f t="shared" si="45"/>
        <v>0</v>
      </c>
      <c r="Q102" s="97">
        <f t="shared" si="46"/>
        <v>0</v>
      </c>
      <c r="R102" s="56"/>
      <c r="S102" s="56"/>
      <c r="T102" s="56"/>
    </row>
    <row r="103" spans="1:20" ht="84" hidden="1" customHeight="1" x14ac:dyDescent="0.3">
      <c r="A103" s="9" t="s">
        <v>125</v>
      </c>
      <c r="B103" s="18" t="s">
        <v>124</v>
      </c>
      <c r="C103" s="89"/>
      <c r="D103" s="89"/>
      <c r="E103" s="89"/>
      <c r="F103" s="89"/>
      <c r="G103" s="89"/>
      <c r="H103" s="89"/>
      <c r="I103" s="103"/>
      <c r="J103" s="103"/>
      <c r="K103" s="103"/>
      <c r="L103" s="11"/>
      <c r="M103" s="11"/>
      <c r="N103" s="11"/>
      <c r="O103" s="97">
        <f t="shared" si="44"/>
        <v>0</v>
      </c>
      <c r="P103" s="97">
        <f t="shared" si="45"/>
        <v>0</v>
      </c>
      <c r="Q103" s="97">
        <f t="shared" si="46"/>
        <v>0</v>
      </c>
      <c r="R103" s="56"/>
      <c r="S103" s="56"/>
      <c r="T103" s="56"/>
    </row>
    <row r="104" spans="1:20" ht="82.5" customHeight="1" x14ac:dyDescent="0.3">
      <c r="A104" s="9" t="s">
        <v>287</v>
      </c>
      <c r="B104" s="18" t="s">
        <v>286</v>
      </c>
      <c r="C104" s="89"/>
      <c r="D104" s="89"/>
      <c r="E104" s="89"/>
      <c r="F104" s="89"/>
      <c r="G104" s="89"/>
      <c r="H104" s="89"/>
      <c r="I104" s="103">
        <v>114.32299999999999</v>
      </c>
      <c r="J104" s="103"/>
      <c r="K104" s="103"/>
      <c r="L104" s="11">
        <v>114.32299999999999</v>
      </c>
      <c r="M104" s="11">
        <v>0</v>
      </c>
      <c r="N104" s="11">
        <v>0</v>
      </c>
      <c r="O104" s="97">
        <f t="shared" si="44"/>
        <v>0</v>
      </c>
      <c r="P104" s="97">
        <f t="shared" si="45"/>
        <v>0</v>
      </c>
      <c r="Q104" s="97">
        <f t="shared" si="46"/>
        <v>0</v>
      </c>
      <c r="R104" s="56"/>
      <c r="S104" s="56"/>
      <c r="T104" s="56"/>
    </row>
    <row r="105" spans="1:20" ht="96.75" customHeight="1" x14ac:dyDescent="0.3">
      <c r="A105" s="9" t="s">
        <v>123</v>
      </c>
      <c r="B105" s="18" t="s">
        <v>122</v>
      </c>
      <c r="C105" s="89">
        <v>48671.6</v>
      </c>
      <c r="D105" s="89">
        <v>15734.5</v>
      </c>
      <c r="E105" s="89">
        <v>13614</v>
      </c>
      <c r="F105" s="89">
        <v>48671.6</v>
      </c>
      <c r="G105" s="89">
        <v>18561.7</v>
      </c>
      <c r="H105" s="89">
        <v>16524.8</v>
      </c>
      <c r="I105" s="103">
        <v>34951.300000000003</v>
      </c>
      <c r="J105" s="103">
        <v>18561.7</v>
      </c>
      <c r="K105" s="103">
        <v>22028.9</v>
      </c>
      <c r="L105" s="11">
        <v>34951.300000000003</v>
      </c>
      <c r="M105" s="11">
        <v>18561.7</v>
      </c>
      <c r="N105" s="11">
        <v>22028.9</v>
      </c>
      <c r="O105" s="97">
        <f t="shared" si="44"/>
        <v>0</v>
      </c>
      <c r="P105" s="97">
        <f t="shared" si="45"/>
        <v>0</v>
      </c>
      <c r="Q105" s="97">
        <f t="shared" si="46"/>
        <v>0</v>
      </c>
      <c r="R105" s="56"/>
      <c r="S105" s="56"/>
      <c r="T105" s="56"/>
    </row>
    <row r="106" spans="1:20" ht="53.25" customHeight="1" x14ac:dyDescent="0.3">
      <c r="A106" s="9" t="s">
        <v>121</v>
      </c>
      <c r="B106" s="10" t="s">
        <v>120</v>
      </c>
      <c r="C106" s="89">
        <v>5000</v>
      </c>
      <c r="D106" s="89">
        <v>2000</v>
      </c>
      <c r="E106" s="89">
        <v>2000</v>
      </c>
      <c r="F106" s="89">
        <v>5000</v>
      </c>
      <c r="G106" s="89">
        <v>5000</v>
      </c>
      <c r="H106" s="89">
        <v>5000</v>
      </c>
      <c r="I106" s="103">
        <v>26000</v>
      </c>
      <c r="J106" s="103">
        <v>5000</v>
      </c>
      <c r="K106" s="103">
        <v>10000</v>
      </c>
      <c r="L106" s="11">
        <v>48100</v>
      </c>
      <c r="M106" s="11">
        <v>5000</v>
      </c>
      <c r="N106" s="11">
        <v>10000</v>
      </c>
      <c r="O106" s="97">
        <f t="shared" si="44"/>
        <v>22100</v>
      </c>
      <c r="P106" s="97">
        <f t="shared" si="45"/>
        <v>0</v>
      </c>
      <c r="Q106" s="97">
        <f t="shared" si="46"/>
        <v>0</v>
      </c>
      <c r="R106" s="56"/>
      <c r="S106" s="56"/>
      <c r="T106" s="56"/>
    </row>
    <row r="107" spans="1:20" ht="53.25" hidden="1" customHeight="1" x14ac:dyDescent="0.3">
      <c r="A107" s="99" t="s">
        <v>380</v>
      </c>
      <c r="B107" s="10" t="s">
        <v>379</v>
      </c>
      <c r="C107" s="89"/>
      <c r="D107" s="89"/>
      <c r="E107" s="89"/>
      <c r="F107" s="89"/>
      <c r="G107" s="89"/>
      <c r="H107" s="89"/>
      <c r="I107" s="103"/>
      <c r="J107" s="103"/>
      <c r="K107" s="103"/>
      <c r="L107" s="11"/>
      <c r="M107" s="11"/>
      <c r="N107" s="11"/>
      <c r="O107" s="97">
        <f t="shared" ref="O107" si="50">L107-I107</f>
        <v>0</v>
      </c>
      <c r="P107" s="97">
        <f t="shared" ref="P107" si="51">M107-J107</f>
        <v>0</v>
      </c>
      <c r="Q107" s="97">
        <f t="shared" ref="Q107" si="52">N107-K107</f>
        <v>0</v>
      </c>
      <c r="R107" s="56"/>
      <c r="S107" s="56"/>
      <c r="T107" s="56"/>
    </row>
    <row r="108" spans="1:20" ht="81.75" customHeight="1" x14ac:dyDescent="0.3">
      <c r="A108" s="9" t="s">
        <v>119</v>
      </c>
      <c r="B108" s="10" t="s">
        <v>118</v>
      </c>
      <c r="C108" s="89">
        <v>50000</v>
      </c>
      <c r="D108" s="89">
        <v>50000</v>
      </c>
      <c r="E108" s="89">
        <v>60000</v>
      </c>
      <c r="F108" s="89">
        <v>50000</v>
      </c>
      <c r="G108" s="89">
        <v>60000</v>
      </c>
      <c r="H108" s="89">
        <v>70000</v>
      </c>
      <c r="I108" s="103">
        <v>63000</v>
      </c>
      <c r="J108" s="103">
        <v>70000</v>
      </c>
      <c r="K108" s="103">
        <v>75000</v>
      </c>
      <c r="L108" s="11">
        <v>63073.5</v>
      </c>
      <c r="M108" s="11">
        <v>70000</v>
      </c>
      <c r="N108" s="11">
        <v>75000</v>
      </c>
      <c r="O108" s="97">
        <f t="shared" si="44"/>
        <v>73.5</v>
      </c>
      <c r="P108" s="97">
        <f t="shared" si="45"/>
        <v>0</v>
      </c>
      <c r="Q108" s="97">
        <f t="shared" si="46"/>
        <v>0</v>
      </c>
      <c r="R108" s="56"/>
      <c r="S108" s="56"/>
      <c r="T108" s="56"/>
    </row>
    <row r="109" spans="1:20" s="7" customFormat="1" ht="27.75" customHeight="1" x14ac:dyDescent="0.3">
      <c r="A109" s="4" t="s">
        <v>117</v>
      </c>
      <c r="B109" s="8" t="s">
        <v>116</v>
      </c>
      <c r="C109" s="74">
        <v>5100</v>
      </c>
      <c r="D109" s="74">
        <v>5100</v>
      </c>
      <c r="E109" s="74">
        <v>5100</v>
      </c>
      <c r="F109" s="74">
        <v>5100</v>
      </c>
      <c r="G109" s="74">
        <v>10000</v>
      </c>
      <c r="H109" s="74">
        <v>10000</v>
      </c>
      <c r="I109" s="102">
        <v>7000</v>
      </c>
      <c r="J109" s="102">
        <v>10000</v>
      </c>
      <c r="K109" s="102">
        <v>10000</v>
      </c>
      <c r="L109" s="6">
        <v>7000</v>
      </c>
      <c r="M109" s="6">
        <v>10000</v>
      </c>
      <c r="N109" s="6">
        <v>10000</v>
      </c>
      <c r="O109" s="96">
        <f t="shared" si="44"/>
        <v>0</v>
      </c>
      <c r="P109" s="96">
        <f t="shared" si="45"/>
        <v>0</v>
      </c>
      <c r="Q109" s="96">
        <f t="shared" si="46"/>
        <v>0</v>
      </c>
      <c r="R109" s="57"/>
      <c r="S109" s="57"/>
      <c r="T109" s="57"/>
    </row>
    <row r="110" spans="1:20" s="7" customFormat="1" ht="21" customHeight="1" x14ac:dyDescent="0.3">
      <c r="A110" s="4" t="s">
        <v>115</v>
      </c>
      <c r="B110" s="8" t="s">
        <v>114</v>
      </c>
      <c r="C110" s="6">
        <f t="shared" ref="C110:K110" si="53">C111+C112+C117</f>
        <v>0</v>
      </c>
      <c r="D110" s="6">
        <f t="shared" si="53"/>
        <v>0</v>
      </c>
      <c r="E110" s="6">
        <f t="shared" si="53"/>
        <v>0</v>
      </c>
      <c r="F110" s="47">
        <f t="shared" si="53"/>
        <v>0</v>
      </c>
      <c r="G110" s="47">
        <f t="shared" si="53"/>
        <v>0</v>
      </c>
      <c r="H110" s="47">
        <f t="shared" si="53"/>
        <v>0</v>
      </c>
      <c r="I110" s="102">
        <f t="shared" si="53"/>
        <v>3914.78352</v>
      </c>
      <c r="J110" s="102">
        <f t="shared" si="53"/>
        <v>0</v>
      </c>
      <c r="K110" s="102">
        <f t="shared" si="53"/>
        <v>0</v>
      </c>
      <c r="L110" s="6">
        <f t="shared" ref="L110:N110" si="54">L111+L112+L117</f>
        <v>3914.78352</v>
      </c>
      <c r="M110" s="6">
        <f t="shared" si="54"/>
        <v>0</v>
      </c>
      <c r="N110" s="6">
        <f t="shared" si="54"/>
        <v>0</v>
      </c>
      <c r="O110" s="96">
        <f t="shared" si="44"/>
        <v>0</v>
      </c>
      <c r="P110" s="96">
        <f t="shared" si="45"/>
        <v>0</v>
      </c>
      <c r="Q110" s="96">
        <f t="shared" si="46"/>
        <v>0</v>
      </c>
      <c r="R110" s="57"/>
      <c r="S110" s="57"/>
      <c r="T110" s="57"/>
    </row>
    <row r="111" spans="1:20" ht="30.75" hidden="1" customHeight="1" x14ac:dyDescent="0.3">
      <c r="A111" s="9" t="s">
        <v>113</v>
      </c>
      <c r="B111" s="10" t="s">
        <v>112</v>
      </c>
      <c r="C111" s="11"/>
      <c r="D111" s="11"/>
      <c r="E111" s="11"/>
      <c r="F111" s="52"/>
      <c r="G111" s="52"/>
      <c r="H111" s="52"/>
      <c r="I111" s="103"/>
      <c r="J111" s="103"/>
      <c r="K111" s="103"/>
      <c r="L111" s="11"/>
      <c r="M111" s="11"/>
      <c r="N111" s="11"/>
      <c r="O111" s="97">
        <f t="shared" si="44"/>
        <v>0</v>
      </c>
      <c r="P111" s="97">
        <f t="shared" si="45"/>
        <v>0</v>
      </c>
      <c r="Q111" s="97">
        <f t="shared" si="46"/>
        <v>0</v>
      </c>
      <c r="R111" s="56"/>
      <c r="S111" s="56"/>
      <c r="T111" s="56"/>
    </row>
    <row r="112" spans="1:20" ht="21.75" hidden="1" customHeight="1" x14ac:dyDescent="0.3">
      <c r="A112" s="9" t="s">
        <v>110</v>
      </c>
      <c r="B112" s="10" t="s">
        <v>111</v>
      </c>
      <c r="C112" s="11">
        <f t="shared" ref="C112:H112" si="55">SUM(C113:C116)</f>
        <v>0</v>
      </c>
      <c r="D112" s="11">
        <f t="shared" si="55"/>
        <v>0</v>
      </c>
      <c r="E112" s="11">
        <f t="shared" si="55"/>
        <v>0</v>
      </c>
      <c r="F112" s="52">
        <f t="shared" si="55"/>
        <v>0</v>
      </c>
      <c r="G112" s="52">
        <f t="shared" si="55"/>
        <v>0</v>
      </c>
      <c r="H112" s="52">
        <f t="shared" si="55"/>
        <v>0</v>
      </c>
      <c r="I112" s="103">
        <f t="shared" ref="I112:K112" si="56">SUM(I113:I116)</f>
        <v>3914.78352</v>
      </c>
      <c r="J112" s="103">
        <f t="shared" si="56"/>
        <v>0</v>
      </c>
      <c r="K112" s="103">
        <f t="shared" si="56"/>
        <v>0</v>
      </c>
      <c r="L112" s="11">
        <f t="shared" ref="L112:N112" si="57">SUM(L113:L116)</f>
        <v>3914.78352</v>
      </c>
      <c r="M112" s="11">
        <f t="shared" si="57"/>
        <v>0</v>
      </c>
      <c r="N112" s="11">
        <f t="shared" si="57"/>
        <v>0</v>
      </c>
      <c r="O112" s="97">
        <f t="shared" si="44"/>
        <v>0</v>
      </c>
      <c r="P112" s="97">
        <f t="shared" si="45"/>
        <v>0</v>
      </c>
      <c r="Q112" s="97">
        <f t="shared" si="46"/>
        <v>0</v>
      </c>
      <c r="R112" s="56"/>
      <c r="S112" s="56"/>
      <c r="T112" s="56"/>
    </row>
    <row r="113" spans="1:20" s="15" customFormat="1" ht="21.75" hidden="1" customHeight="1" x14ac:dyDescent="0.3">
      <c r="A113" s="12" t="s">
        <v>110</v>
      </c>
      <c r="B113" s="13" t="s">
        <v>109</v>
      </c>
      <c r="C113" s="14"/>
      <c r="D113" s="14"/>
      <c r="E113" s="14"/>
      <c r="F113" s="54"/>
      <c r="G113" s="54"/>
      <c r="H113" s="54"/>
      <c r="I113" s="104"/>
      <c r="J113" s="104"/>
      <c r="K113" s="104"/>
      <c r="L113" s="14"/>
      <c r="M113" s="14"/>
      <c r="N113" s="14"/>
      <c r="O113" s="98">
        <f t="shared" si="44"/>
        <v>0</v>
      </c>
      <c r="P113" s="98">
        <f t="shared" si="45"/>
        <v>0</v>
      </c>
      <c r="Q113" s="98">
        <f t="shared" si="46"/>
        <v>0</v>
      </c>
      <c r="R113" s="42"/>
      <c r="S113" s="42"/>
      <c r="T113" s="42"/>
    </row>
    <row r="114" spans="1:20" s="15" customFormat="1" ht="24" hidden="1" customHeight="1" x14ac:dyDescent="0.3">
      <c r="A114" s="12" t="s">
        <v>108</v>
      </c>
      <c r="B114" s="13" t="s">
        <v>109</v>
      </c>
      <c r="C114" s="14"/>
      <c r="D114" s="14"/>
      <c r="E114" s="14"/>
      <c r="F114" s="54"/>
      <c r="G114" s="54"/>
      <c r="H114" s="54"/>
      <c r="I114" s="104">
        <v>494.25815</v>
      </c>
      <c r="J114" s="104"/>
      <c r="K114" s="104"/>
      <c r="L114" s="14">
        <v>494.25815</v>
      </c>
      <c r="M114" s="14"/>
      <c r="N114" s="14"/>
      <c r="O114" s="98">
        <f t="shared" si="44"/>
        <v>0</v>
      </c>
      <c r="P114" s="98">
        <f t="shared" si="45"/>
        <v>0</v>
      </c>
      <c r="Q114" s="98">
        <f t="shared" si="46"/>
        <v>0</v>
      </c>
      <c r="R114" s="42"/>
      <c r="S114" s="42"/>
      <c r="T114" s="42"/>
    </row>
    <row r="115" spans="1:20" s="15" customFormat="1" ht="24" hidden="1" customHeight="1" x14ac:dyDescent="0.3">
      <c r="A115" s="12" t="s">
        <v>107</v>
      </c>
      <c r="B115" s="13" t="s">
        <v>109</v>
      </c>
      <c r="C115" s="14"/>
      <c r="D115" s="14"/>
      <c r="E115" s="14"/>
      <c r="F115" s="54"/>
      <c r="G115" s="54"/>
      <c r="H115" s="54"/>
      <c r="I115" s="104"/>
      <c r="J115" s="104"/>
      <c r="K115" s="104"/>
      <c r="L115" s="14"/>
      <c r="M115" s="14"/>
      <c r="N115" s="14"/>
      <c r="O115" s="98">
        <f t="shared" si="44"/>
        <v>0</v>
      </c>
      <c r="P115" s="98">
        <f t="shared" si="45"/>
        <v>0</v>
      </c>
      <c r="Q115" s="98">
        <f t="shared" si="46"/>
        <v>0</v>
      </c>
      <c r="R115" s="42"/>
      <c r="S115" s="42"/>
      <c r="T115" s="42"/>
    </row>
    <row r="116" spans="1:20" s="15" customFormat="1" ht="49.5" hidden="1" customHeight="1" x14ac:dyDescent="0.3">
      <c r="A116" s="12" t="s">
        <v>106</v>
      </c>
      <c r="B116" s="13" t="s">
        <v>105</v>
      </c>
      <c r="C116" s="14"/>
      <c r="D116" s="14"/>
      <c r="E116" s="14"/>
      <c r="F116" s="54"/>
      <c r="G116" s="54"/>
      <c r="H116" s="54"/>
      <c r="I116" s="104">
        <v>3420.5253699999998</v>
      </c>
      <c r="J116" s="104"/>
      <c r="K116" s="104"/>
      <c r="L116" s="14">
        <v>3420.5253699999998</v>
      </c>
      <c r="M116" s="14"/>
      <c r="N116" s="14"/>
      <c r="O116" s="98">
        <f t="shared" si="44"/>
        <v>0</v>
      </c>
      <c r="P116" s="98">
        <f t="shared" si="45"/>
        <v>0</v>
      </c>
      <c r="Q116" s="98">
        <f t="shared" si="46"/>
        <v>0</v>
      </c>
      <c r="R116" s="42"/>
      <c r="S116" s="42"/>
      <c r="T116" s="42"/>
    </row>
    <row r="117" spans="1:20" ht="30.75" hidden="1" customHeight="1" x14ac:dyDescent="0.3">
      <c r="A117" s="9" t="s">
        <v>104</v>
      </c>
      <c r="B117" s="10" t="s">
        <v>103</v>
      </c>
      <c r="C117" s="11">
        <f t="shared" ref="C117:N117" si="58">C118</f>
        <v>0</v>
      </c>
      <c r="D117" s="11">
        <f t="shared" si="58"/>
        <v>0</v>
      </c>
      <c r="E117" s="11">
        <f t="shared" si="58"/>
        <v>0</v>
      </c>
      <c r="F117" s="52">
        <f t="shared" si="58"/>
        <v>0</v>
      </c>
      <c r="G117" s="52">
        <f t="shared" si="58"/>
        <v>0</v>
      </c>
      <c r="H117" s="52">
        <f t="shared" si="58"/>
        <v>0</v>
      </c>
      <c r="I117" s="103">
        <f t="shared" si="58"/>
        <v>0</v>
      </c>
      <c r="J117" s="103">
        <f t="shared" si="58"/>
        <v>0</v>
      </c>
      <c r="K117" s="103">
        <f t="shared" si="58"/>
        <v>0</v>
      </c>
      <c r="L117" s="11">
        <f t="shared" si="58"/>
        <v>0</v>
      </c>
      <c r="M117" s="11">
        <f t="shared" si="58"/>
        <v>0</v>
      </c>
      <c r="N117" s="11">
        <f t="shared" si="58"/>
        <v>0</v>
      </c>
      <c r="O117" s="97">
        <f t="shared" si="44"/>
        <v>0</v>
      </c>
      <c r="P117" s="97">
        <f t="shared" si="45"/>
        <v>0</v>
      </c>
      <c r="Q117" s="97">
        <f t="shared" si="46"/>
        <v>0</v>
      </c>
      <c r="R117" s="56"/>
      <c r="S117" s="56"/>
      <c r="T117" s="56"/>
    </row>
    <row r="118" spans="1:20" s="15" customFormat="1" ht="36" hidden="1" customHeight="1" x14ac:dyDescent="0.3">
      <c r="A118" s="12"/>
      <c r="B118" s="13" t="s">
        <v>267</v>
      </c>
      <c r="C118" s="14"/>
      <c r="D118" s="14"/>
      <c r="E118" s="14"/>
      <c r="F118" s="54"/>
      <c r="G118" s="54"/>
      <c r="H118" s="54"/>
      <c r="I118" s="104"/>
      <c r="J118" s="104"/>
      <c r="K118" s="104"/>
      <c r="L118" s="14"/>
      <c r="M118" s="14"/>
      <c r="N118" s="14"/>
      <c r="O118" s="98">
        <f t="shared" si="44"/>
        <v>0</v>
      </c>
      <c r="P118" s="98">
        <f t="shared" si="45"/>
        <v>0</v>
      </c>
      <c r="Q118" s="98">
        <f t="shared" si="46"/>
        <v>0</v>
      </c>
      <c r="R118" s="42"/>
      <c r="S118" s="42"/>
      <c r="T118" s="42"/>
    </row>
    <row r="119" spans="1:20" s="7" customFormat="1" ht="27.75" customHeight="1" x14ac:dyDescent="0.3">
      <c r="A119" s="4" t="s">
        <v>102</v>
      </c>
      <c r="B119" s="5" t="s">
        <v>101</v>
      </c>
      <c r="C119" s="74">
        <f t="shared" ref="C119:E119" si="59">C121+C124+C206+C233+C244+C245+C246+C249</f>
        <v>5017725.5600000005</v>
      </c>
      <c r="D119" s="74">
        <f t="shared" si="59"/>
        <v>4809439.58</v>
      </c>
      <c r="E119" s="74">
        <f t="shared" si="59"/>
        <v>3133809.8200000003</v>
      </c>
      <c r="F119" s="47">
        <f>F121+F124+F206+F233+F244+F245+F246+F249</f>
        <v>4914415.6854299996</v>
      </c>
      <c r="G119" s="47">
        <f t="shared" ref="G119:H119" si="60">G121+G124+G206+G233+G244+G245+G246+G249</f>
        <v>4809439.1596800005</v>
      </c>
      <c r="H119" s="47">
        <f t="shared" si="60"/>
        <v>3133809.8150000004</v>
      </c>
      <c r="I119" s="6">
        <f>I121+I124+I206+I233+I243+I244+I245+I246+I249</f>
        <v>5511053.5654100003</v>
      </c>
      <c r="J119" s="6">
        <f t="shared" ref="J119:K119" si="61">J121+J124+J206+J233+J243+J244+J245+J246+J249</f>
        <v>4537467.0596799999</v>
      </c>
      <c r="K119" s="6">
        <f t="shared" si="61"/>
        <v>3129793.4850000003</v>
      </c>
      <c r="L119" s="6">
        <f>L121+L124+L206+L233+L243+L244+L245+L246+L249</f>
        <v>4643767.6218600003</v>
      </c>
      <c r="M119" s="6">
        <f t="shared" ref="M119:N119" si="62">M121+M124+M206+M233+M243+M244+M245+M246+M249</f>
        <v>5743386.1857900005</v>
      </c>
      <c r="N119" s="6">
        <f t="shared" si="62"/>
        <v>3458529.7023099996</v>
      </c>
      <c r="O119" s="47">
        <f t="shared" si="44"/>
        <v>-867285.94354999997</v>
      </c>
      <c r="P119" s="47">
        <f t="shared" si="45"/>
        <v>1205919.1261100005</v>
      </c>
      <c r="Q119" s="47">
        <f t="shared" si="46"/>
        <v>328736.21730999928</v>
      </c>
      <c r="R119" s="57"/>
      <c r="S119" s="57"/>
      <c r="T119" s="57"/>
    </row>
    <row r="120" spans="1:20" s="7" customFormat="1" ht="38.25" customHeight="1" x14ac:dyDescent="0.3">
      <c r="A120" s="22" t="s">
        <v>100</v>
      </c>
      <c r="B120" s="5" t="s">
        <v>99</v>
      </c>
      <c r="C120" s="6">
        <f t="shared" ref="C120:E120" si="63">C121+C124+C206+C233</f>
        <v>5017725.5600000005</v>
      </c>
      <c r="D120" s="6">
        <f t="shared" si="63"/>
        <v>4809439.58</v>
      </c>
      <c r="E120" s="6">
        <f t="shared" si="63"/>
        <v>3133809.8200000003</v>
      </c>
      <c r="F120" s="47">
        <f>F121+F124+F206+F233</f>
        <v>4914415.6854299996</v>
      </c>
      <c r="G120" s="47">
        <f t="shared" ref="G120:H120" si="64">G121+G124+G206+G233</f>
        <v>4809439.1596800005</v>
      </c>
      <c r="H120" s="47">
        <f t="shared" si="64"/>
        <v>3133809.8150000004</v>
      </c>
      <c r="I120" s="6">
        <f>I121+I124+I206+I233</f>
        <v>5490877.4954300001</v>
      </c>
      <c r="J120" s="6">
        <f t="shared" ref="J120:K120" si="65">J121+J124+J206+J233</f>
        <v>4537467.0596799999</v>
      </c>
      <c r="K120" s="6">
        <f t="shared" si="65"/>
        <v>3129793.4850000003</v>
      </c>
      <c r="L120" s="6">
        <f>L121+L124+L206+L233</f>
        <v>4614837.3415900003</v>
      </c>
      <c r="M120" s="6">
        <f t="shared" ref="M120:N120" si="66">M121+M124+M206+M233</f>
        <v>5743386.1857900005</v>
      </c>
      <c r="N120" s="6">
        <f t="shared" si="66"/>
        <v>3458529.7023099996</v>
      </c>
      <c r="O120" s="47">
        <f t="shared" si="44"/>
        <v>-876040.15383999981</v>
      </c>
      <c r="P120" s="47">
        <f t="shared" si="45"/>
        <v>1205919.1261100005</v>
      </c>
      <c r="Q120" s="47">
        <f t="shared" si="46"/>
        <v>328736.21730999928</v>
      </c>
      <c r="R120" s="57"/>
      <c r="S120" s="57"/>
      <c r="T120" s="57"/>
    </row>
    <row r="121" spans="1:20" s="7" customFormat="1" ht="34.5" customHeight="1" x14ac:dyDescent="0.3">
      <c r="A121" s="22" t="s">
        <v>98</v>
      </c>
      <c r="B121" s="8" t="s">
        <v>97</v>
      </c>
      <c r="C121" s="6">
        <f>SUM(C122:C123)</f>
        <v>509</v>
      </c>
      <c r="D121" s="6">
        <f>D122+D123</f>
        <v>3862</v>
      </c>
      <c r="E121" s="6">
        <f>E122+E123</f>
        <v>2214</v>
      </c>
      <c r="F121" s="47">
        <f>SUM(F122:F123)</f>
        <v>509</v>
      </c>
      <c r="G121" s="47">
        <f>G122+G123</f>
        <v>3862</v>
      </c>
      <c r="H121" s="47">
        <f>H122+H123</f>
        <v>2214</v>
      </c>
      <c r="I121" s="102">
        <f>SUM(I122:I123)</f>
        <v>509</v>
      </c>
      <c r="J121" s="102">
        <f>J122+J123</f>
        <v>3862</v>
      </c>
      <c r="K121" s="102">
        <f>K122+K123</f>
        <v>2214</v>
      </c>
      <c r="L121" s="6">
        <f>SUM(L122:L123)</f>
        <v>509</v>
      </c>
      <c r="M121" s="6">
        <f>M122+M123</f>
        <v>3862</v>
      </c>
      <c r="N121" s="6">
        <f>N122+N123</f>
        <v>2214</v>
      </c>
      <c r="O121" s="96">
        <f t="shared" si="44"/>
        <v>0</v>
      </c>
      <c r="P121" s="96">
        <f t="shared" si="45"/>
        <v>0</v>
      </c>
      <c r="Q121" s="96">
        <f t="shared" si="46"/>
        <v>0</v>
      </c>
      <c r="R121" s="57"/>
      <c r="S121" s="57"/>
      <c r="T121" s="57"/>
    </row>
    <row r="122" spans="1:20" ht="36" customHeight="1" x14ac:dyDescent="0.3">
      <c r="A122" s="9" t="s">
        <v>96</v>
      </c>
      <c r="B122" s="23" t="s">
        <v>95</v>
      </c>
      <c r="C122" s="11">
        <v>509</v>
      </c>
      <c r="D122" s="11">
        <v>3862</v>
      </c>
      <c r="E122" s="11">
        <v>2214</v>
      </c>
      <c r="F122" s="52">
        <v>509</v>
      </c>
      <c r="G122" s="52">
        <v>3862</v>
      </c>
      <c r="H122" s="52">
        <v>2214</v>
      </c>
      <c r="I122" s="103">
        <v>509</v>
      </c>
      <c r="J122" s="103">
        <v>3862</v>
      </c>
      <c r="K122" s="103">
        <v>2214</v>
      </c>
      <c r="L122" s="103">
        <v>509</v>
      </c>
      <c r="M122" s="103">
        <v>3862</v>
      </c>
      <c r="N122" s="103">
        <v>2214</v>
      </c>
      <c r="O122" s="97">
        <f t="shared" si="44"/>
        <v>0</v>
      </c>
      <c r="P122" s="97">
        <f t="shared" si="45"/>
        <v>0</v>
      </c>
      <c r="Q122" s="97">
        <f t="shared" si="46"/>
        <v>0</v>
      </c>
      <c r="R122" s="56"/>
      <c r="S122" s="56"/>
      <c r="T122" s="56"/>
    </row>
    <row r="123" spans="1:20" ht="22.5" hidden="1" customHeight="1" x14ac:dyDescent="0.3">
      <c r="A123" s="9" t="s">
        <v>94</v>
      </c>
      <c r="B123" s="23" t="s">
        <v>93</v>
      </c>
      <c r="C123" s="24"/>
      <c r="D123" s="11"/>
      <c r="E123" s="11"/>
      <c r="F123" s="51"/>
      <c r="G123" s="52"/>
      <c r="H123" s="52"/>
      <c r="I123" s="103"/>
      <c r="J123" s="103"/>
      <c r="K123" s="103"/>
      <c r="L123" s="24"/>
      <c r="M123" s="11"/>
      <c r="N123" s="11"/>
      <c r="O123" s="97">
        <f t="shared" si="44"/>
        <v>0</v>
      </c>
      <c r="P123" s="97">
        <f t="shared" si="45"/>
        <v>0</v>
      </c>
      <c r="Q123" s="97">
        <f t="shared" si="46"/>
        <v>0</v>
      </c>
      <c r="R123" s="56"/>
      <c r="S123" s="56"/>
      <c r="T123" s="56"/>
    </row>
    <row r="124" spans="1:20" s="7" customFormat="1" ht="35.25" customHeight="1" x14ac:dyDescent="0.3">
      <c r="A124" s="4" t="s">
        <v>92</v>
      </c>
      <c r="B124" s="8" t="s">
        <v>91</v>
      </c>
      <c r="C124" s="47">
        <f>C125+C129+C130+C131+C135+C136+C137+C139+C143+C146+C147+C148+C149+C150+C153+C163+C164+C166+C167+C180</f>
        <v>3052439.99</v>
      </c>
      <c r="D124" s="47">
        <f t="shared" ref="D124:H124" si="67">D125+D129+D130+D131+D135+D136+D137+D139+D143+D146+D147+D148+D149+D150+D153+D163+D164+D166+D167+D180</f>
        <v>2368572.0100000002</v>
      </c>
      <c r="E124" s="47">
        <f t="shared" si="67"/>
        <v>1207738.25</v>
      </c>
      <c r="F124" s="47">
        <f t="shared" si="67"/>
        <v>2949130.1154299998</v>
      </c>
      <c r="G124" s="47">
        <f t="shared" si="67"/>
        <v>2368571.5896800002</v>
      </c>
      <c r="H124" s="47">
        <f t="shared" si="67"/>
        <v>1207738.2450000001</v>
      </c>
      <c r="I124" s="6">
        <f t="shared" ref="I124:K124" si="68">I125+I129+I130+I131+I135+I136+I137+I139+I143+I146+I147+I148+I149+I150+I153+I163+I164+I166+I167+I180</f>
        <v>3525591.9254300003</v>
      </c>
      <c r="J124" s="6">
        <f t="shared" si="68"/>
        <v>2096599.4896800001</v>
      </c>
      <c r="K124" s="6">
        <f t="shared" si="68"/>
        <v>1203721.915</v>
      </c>
      <c r="L124" s="6">
        <f t="shared" ref="L124:N124" si="69">L125+L129+L130+L131+L135+L136+L137+L139+L143+L146+L147+L148+L149+L150+L153+L163+L164+L166+L167+L180</f>
        <v>2144891.7015899997</v>
      </c>
      <c r="M124" s="6">
        <f t="shared" si="69"/>
        <v>3363434.6157900002</v>
      </c>
      <c r="N124" s="6">
        <f t="shared" si="69"/>
        <v>1595611.1323099998</v>
      </c>
      <c r="O124" s="47">
        <f t="shared" si="44"/>
        <v>-1380700.2238400006</v>
      </c>
      <c r="P124" s="47">
        <f t="shared" si="45"/>
        <v>1266835.1261100001</v>
      </c>
      <c r="Q124" s="47">
        <f t="shared" si="46"/>
        <v>391889.21730999975</v>
      </c>
      <c r="R124" s="57"/>
      <c r="S124" s="57"/>
      <c r="T124" s="57"/>
    </row>
    <row r="125" spans="1:20" ht="82.5" customHeight="1" x14ac:dyDescent="0.3">
      <c r="A125" s="25" t="s">
        <v>90</v>
      </c>
      <c r="B125" s="26" t="s">
        <v>89</v>
      </c>
      <c r="C125" s="78">
        <f t="shared" ref="C125:H125" si="70">SUM(C126:C128)</f>
        <v>64479.35</v>
      </c>
      <c r="D125" s="78">
        <f t="shared" si="70"/>
        <v>102510.87</v>
      </c>
      <c r="E125" s="78">
        <f t="shared" si="70"/>
        <v>61759</v>
      </c>
      <c r="F125" s="48">
        <f>SUM(F126:F128)</f>
        <v>71673.3</v>
      </c>
      <c r="G125" s="48">
        <f t="shared" si="70"/>
        <v>102510.87</v>
      </c>
      <c r="H125" s="48">
        <f t="shared" si="70"/>
        <v>61759</v>
      </c>
      <c r="I125" s="27">
        <f>SUM(I126:I128)</f>
        <v>71673.3</v>
      </c>
      <c r="J125" s="27">
        <f t="shared" ref="J125:K125" si="71">SUM(J126:J128)</f>
        <v>102510.87</v>
      </c>
      <c r="K125" s="27">
        <f t="shared" si="71"/>
        <v>61759</v>
      </c>
      <c r="L125" s="27">
        <f>SUM(L126:L128)</f>
        <v>83085.91</v>
      </c>
      <c r="M125" s="27">
        <f t="shared" ref="M125:N125" si="72">SUM(M126:M128)</f>
        <v>51570.999999999993</v>
      </c>
      <c r="N125" s="27">
        <f t="shared" si="72"/>
        <v>61759</v>
      </c>
      <c r="O125" s="48">
        <f t="shared" si="44"/>
        <v>11412.61</v>
      </c>
      <c r="P125" s="48">
        <f t="shared" si="45"/>
        <v>-50939.87</v>
      </c>
      <c r="Q125" s="48">
        <f t="shared" si="46"/>
        <v>0</v>
      </c>
      <c r="R125" s="56"/>
      <c r="S125" s="56"/>
      <c r="T125" s="56"/>
    </row>
    <row r="126" spans="1:20" s="15" customFormat="1" ht="53.25" customHeight="1" x14ac:dyDescent="0.3">
      <c r="A126" s="28"/>
      <c r="B126" s="68" t="s">
        <v>88</v>
      </c>
      <c r="C126" s="29">
        <v>49550</v>
      </c>
      <c r="D126" s="29">
        <v>51571</v>
      </c>
      <c r="E126" s="29">
        <v>61759</v>
      </c>
      <c r="F126" s="49">
        <v>49550</v>
      </c>
      <c r="G126" s="49">
        <v>51571</v>
      </c>
      <c r="H126" s="49">
        <v>61759</v>
      </c>
      <c r="I126" s="29">
        <v>49550</v>
      </c>
      <c r="J126" s="29">
        <v>51571</v>
      </c>
      <c r="K126" s="29">
        <v>61759</v>
      </c>
      <c r="L126" s="29">
        <v>60702</v>
      </c>
      <c r="M126" s="29">
        <v>51571</v>
      </c>
      <c r="N126" s="29">
        <v>61759</v>
      </c>
      <c r="O126" s="49">
        <f t="shared" si="44"/>
        <v>11152</v>
      </c>
      <c r="P126" s="49">
        <f t="shared" si="45"/>
        <v>0</v>
      </c>
      <c r="Q126" s="49">
        <f t="shared" si="46"/>
        <v>0</v>
      </c>
      <c r="R126" s="42"/>
      <c r="S126" s="42"/>
      <c r="T126" s="42"/>
    </row>
    <row r="127" spans="1:20" s="15" customFormat="1" ht="29.25" customHeight="1" x14ac:dyDescent="0.3">
      <c r="A127" s="30"/>
      <c r="B127" s="68" t="s">
        <v>87</v>
      </c>
      <c r="C127" s="75">
        <v>14929.35</v>
      </c>
      <c r="D127" s="75">
        <v>50939.87</v>
      </c>
      <c r="E127" s="29">
        <v>0</v>
      </c>
      <c r="F127" s="49">
        <v>14929.35</v>
      </c>
      <c r="G127" s="49">
        <v>50939.87</v>
      </c>
      <c r="H127" s="49">
        <v>0</v>
      </c>
      <c r="I127" s="29">
        <v>14929.35</v>
      </c>
      <c r="J127" s="29">
        <v>50939.87</v>
      </c>
      <c r="K127" s="29">
        <v>0</v>
      </c>
      <c r="L127" s="29">
        <v>12314.189999999997</v>
      </c>
      <c r="M127" s="29">
        <v>-8.1854523159563541E-12</v>
      </c>
      <c r="N127" s="29">
        <v>0</v>
      </c>
      <c r="O127" s="49">
        <f t="shared" si="44"/>
        <v>-2615.1600000000035</v>
      </c>
      <c r="P127" s="49">
        <f t="shared" si="45"/>
        <v>-50939.87000000001</v>
      </c>
      <c r="Q127" s="49">
        <f t="shared" si="46"/>
        <v>0</v>
      </c>
      <c r="R127" s="42"/>
      <c r="S127" s="42"/>
      <c r="T127" s="42"/>
    </row>
    <row r="128" spans="1:20" s="15" customFormat="1" ht="36" customHeight="1" x14ac:dyDescent="0.3">
      <c r="A128" s="30"/>
      <c r="B128" s="67" t="s">
        <v>349</v>
      </c>
      <c r="C128" s="75"/>
      <c r="D128" s="75"/>
      <c r="E128" s="29"/>
      <c r="F128" s="49">
        <v>7193.95</v>
      </c>
      <c r="G128" s="49">
        <v>0</v>
      </c>
      <c r="H128" s="49">
        <v>0</v>
      </c>
      <c r="I128" s="29">
        <v>7193.95</v>
      </c>
      <c r="J128" s="29">
        <v>0</v>
      </c>
      <c r="K128" s="29">
        <v>0</v>
      </c>
      <c r="L128" s="29">
        <v>10069.719999999999</v>
      </c>
      <c r="M128" s="29">
        <v>0</v>
      </c>
      <c r="N128" s="29">
        <v>0</v>
      </c>
      <c r="O128" s="49">
        <f t="shared" si="44"/>
        <v>2875.7699999999995</v>
      </c>
      <c r="P128" s="49">
        <f t="shared" si="45"/>
        <v>0</v>
      </c>
      <c r="Q128" s="49">
        <f t="shared" si="46"/>
        <v>0</v>
      </c>
      <c r="R128" s="42"/>
      <c r="S128" s="42"/>
      <c r="T128" s="42"/>
    </row>
    <row r="129" spans="1:20" ht="113.25" hidden="1" customHeight="1" x14ac:dyDescent="0.3">
      <c r="A129" s="31" t="s">
        <v>86</v>
      </c>
      <c r="B129" s="26" t="s">
        <v>85</v>
      </c>
      <c r="C129" s="27"/>
      <c r="D129" s="27"/>
      <c r="E129" s="27"/>
      <c r="F129" s="48"/>
      <c r="G129" s="48"/>
      <c r="H129" s="48"/>
      <c r="I129" s="27"/>
      <c r="J129" s="27"/>
      <c r="K129" s="27"/>
      <c r="L129" s="27"/>
      <c r="M129" s="27"/>
      <c r="N129" s="27"/>
      <c r="O129" s="48">
        <f t="shared" si="44"/>
        <v>0</v>
      </c>
      <c r="P129" s="48">
        <f t="shared" si="45"/>
        <v>0</v>
      </c>
      <c r="Q129" s="48">
        <f t="shared" si="46"/>
        <v>0</v>
      </c>
      <c r="R129" s="56"/>
      <c r="S129" s="56"/>
      <c r="T129" s="56"/>
    </row>
    <row r="130" spans="1:20" ht="86.25" customHeight="1" x14ac:dyDescent="0.3">
      <c r="A130" s="31" t="s">
        <v>84</v>
      </c>
      <c r="B130" s="26" t="s">
        <v>83</v>
      </c>
      <c r="C130" s="78">
        <f>115381.6+72807.8</f>
        <v>188189.40000000002</v>
      </c>
      <c r="D130" s="78">
        <v>0</v>
      </c>
      <c r="E130" s="78">
        <v>0</v>
      </c>
      <c r="F130" s="48">
        <v>188188.80830999999</v>
      </c>
      <c r="G130" s="48">
        <v>0</v>
      </c>
      <c r="H130" s="48">
        <v>0</v>
      </c>
      <c r="I130" s="27">
        <v>188188.80830999999</v>
      </c>
      <c r="J130" s="27">
        <v>0</v>
      </c>
      <c r="K130" s="27">
        <v>0</v>
      </c>
      <c r="L130" s="27">
        <v>143642.07902999996</v>
      </c>
      <c r="M130" s="27">
        <v>129556.81117</v>
      </c>
      <c r="N130" s="27">
        <v>0</v>
      </c>
      <c r="O130" s="48">
        <f t="shared" si="44"/>
        <v>-44546.729280000029</v>
      </c>
      <c r="P130" s="48">
        <f t="shared" si="45"/>
        <v>129556.81117</v>
      </c>
      <c r="Q130" s="48">
        <f t="shared" si="46"/>
        <v>0</v>
      </c>
      <c r="R130" s="56"/>
      <c r="S130" s="56"/>
      <c r="T130" s="56"/>
    </row>
    <row r="131" spans="1:20" ht="51.75" customHeight="1" x14ac:dyDescent="0.3">
      <c r="A131" s="31" t="s">
        <v>82</v>
      </c>
      <c r="B131" s="32" t="s">
        <v>81</v>
      </c>
      <c r="C131" s="78">
        <f t="shared" ref="C131:H131" si="73">SUM(C132:C134)</f>
        <v>0</v>
      </c>
      <c r="D131" s="78">
        <f t="shared" si="73"/>
        <v>420</v>
      </c>
      <c r="E131" s="78">
        <f t="shared" si="73"/>
        <v>1120</v>
      </c>
      <c r="F131" s="48">
        <f t="shared" si="73"/>
        <v>0</v>
      </c>
      <c r="G131" s="48">
        <f t="shared" si="73"/>
        <v>420</v>
      </c>
      <c r="H131" s="48">
        <f t="shared" si="73"/>
        <v>1120</v>
      </c>
      <c r="I131" s="27">
        <f t="shared" ref="I131:K131" si="74">SUM(I132:I134)</f>
        <v>0</v>
      </c>
      <c r="J131" s="27">
        <f t="shared" si="74"/>
        <v>420</v>
      </c>
      <c r="K131" s="27">
        <f t="shared" si="74"/>
        <v>1120</v>
      </c>
      <c r="L131" s="27">
        <f t="shared" ref="L131:N131" si="75">SUM(L132:L134)</f>
        <v>0</v>
      </c>
      <c r="M131" s="27">
        <f t="shared" si="75"/>
        <v>420</v>
      </c>
      <c r="N131" s="27">
        <f t="shared" si="75"/>
        <v>1120</v>
      </c>
      <c r="O131" s="48">
        <f t="shared" si="44"/>
        <v>0</v>
      </c>
      <c r="P131" s="48">
        <f t="shared" si="45"/>
        <v>0</v>
      </c>
      <c r="Q131" s="48">
        <f t="shared" si="46"/>
        <v>0</v>
      </c>
      <c r="R131" s="56"/>
      <c r="S131" s="56"/>
      <c r="T131" s="56"/>
    </row>
    <row r="132" spans="1:20" s="15" customFormat="1" ht="70.5" customHeight="1" x14ac:dyDescent="0.3">
      <c r="A132" s="30"/>
      <c r="B132" s="68" t="s">
        <v>334</v>
      </c>
      <c r="C132" s="29">
        <v>0</v>
      </c>
      <c r="D132" s="29">
        <v>420</v>
      </c>
      <c r="E132" s="29">
        <v>1120</v>
      </c>
      <c r="F132" s="49">
        <v>0</v>
      </c>
      <c r="G132" s="49">
        <v>420</v>
      </c>
      <c r="H132" s="49">
        <v>1120</v>
      </c>
      <c r="I132" s="29">
        <v>0</v>
      </c>
      <c r="J132" s="29">
        <v>420</v>
      </c>
      <c r="K132" s="29">
        <v>1120</v>
      </c>
      <c r="L132" s="29">
        <v>0</v>
      </c>
      <c r="M132" s="29">
        <v>420</v>
      </c>
      <c r="N132" s="29">
        <v>1120</v>
      </c>
      <c r="O132" s="49">
        <f t="shared" si="44"/>
        <v>0</v>
      </c>
      <c r="P132" s="49">
        <f t="shared" si="45"/>
        <v>0</v>
      </c>
      <c r="Q132" s="49">
        <f t="shared" si="46"/>
        <v>0</v>
      </c>
      <c r="R132" s="42"/>
      <c r="S132" s="42"/>
      <c r="T132" s="42"/>
    </row>
    <row r="133" spans="1:20" s="15" customFormat="1" ht="84" hidden="1" customHeight="1" x14ac:dyDescent="0.3">
      <c r="A133" s="30"/>
      <c r="B133" s="88" t="s">
        <v>80</v>
      </c>
      <c r="C133" s="29"/>
      <c r="D133" s="29"/>
      <c r="E133" s="29"/>
      <c r="F133" s="49"/>
      <c r="G133" s="49"/>
      <c r="H133" s="49"/>
      <c r="I133" s="29"/>
      <c r="J133" s="29"/>
      <c r="K133" s="29"/>
      <c r="L133" s="29"/>
      <c r="M133" s="29"/>
      <c r="N133" s="29"/>
      <c r="O133" s="49">
        <f t="shared" si="44"/>
        <v>0</v>
      </c>
      <c r="P133" s="49">
        <f t="shared" si="45"/>
        <v>0</v>
      </c>
      <c r="Q133" s="49">
        <f t="shared" si="46"/>
        <v>0</v>
      </c>
      <c r="R133" s="42"/>
      <c r="S133" s="42"/>
      <c r="T133" s="42"/>
    </row>
    <row r="134" spans="1:20" s="15" customFormat="1" ht="66" hidden="1" customHeight="1" x14ac:dyDescent="0.3">
      <c r="A134" s="30"/>
      <c r="B134" s="88" t="s">
        <v>79</v>
      </c>
      <c r="C134" s="29"/>
      <c r="D134" s="29"/>
      <c r="E134" s="29"/>
      <c r="F134" s="49"/>
      <c r="G134" s="49"/>
      <c r="H134" s="49"/>
      <c r="I134" s="29"/>
      <c r="J134" s="29"/>
      <c r="K134" s="29"/>
      <c r="L134" s="29"/>
      <c r="M134" s="29"/>
      <c r="N134" s="29"/>
      <c r="O134" s="49">
        <f t="shared" si="44"/>
        <v>0</v>
      </c>
      <c r="P134" s="49">
        <f t="shared" si="45"/>
        <v>0</v>
      </c>
      <c r="Q134" s="49">
        <f t="shared" si="46"/>
        <v>0</v>
      </c>
      <c r="R134" s="42"/>
      <c r="S134" s="42"/>
      <c r="T134" s="42"/>
    </row>
    <row r="135" spans="1:20" ht="51" hidden="1" customHeight="1" x14ac:dyDescent="0.3">
      <c r="A135" s="31" t="s">
        <v>78</v>
      </c>
      <c r="B135" s="32" t="s">
        <v>77</v>
      </c>
      <c r="C135" s="27"/>
      <c r="D135" s="27"/>
      <c r="E135" s="27"/>
      <c r="F135" s="48"/>
      <c r="G135" s="48"/>
      <c r="H135" s="48"/>
      <c r="I135" s="27"/>
      <c r="J135" s="27"/>
      <c r="K135" s="27"/>
      <c r="L135" s="27"/>
      <c r="M135" s="27"/>
      <c r="N135" s="27"/>
      <c r="O135" s="48">
        <f t="shared" si="44"/>
        <v>0</v>
      </c>
      <c r="P135" s="48">
        <f t="shared" si="45"/>
        <v>0</v>
      </c>
      <c r="Q135" s="48">
        <f t="shared" si="46"/>
        <v>0</v>
      </c>
      <c r="R135" s="56"/>
      <c r="S135" s="56"/>
      <c r="T135" s="56"/>
    </row>
    <row r="136" spans="1:20" ht="51" hidden="1" customHeight="1" x14ac:dyDescent="0.3">
      <c r="A136" s="31" t="s">
        <v>76</v>
      </c>
      <c r="B136" s="32" t="s">
        <v>75</v>
      </c>
      <c r="C136" s="27"/>
      <c r="D136" s="27"/>
      <c r="E136" s="27"/>
      <c r="F136" s="48"/>
      <c r="G136" s="48"/>
      <c r="H136" s="48"/>
      <c r="I136" s="27"/>
      <c r="J136" s="27"/>
      <c r="K136" s="27"/>
      <c r="L136" s="27"/>
      <c r="M136" s="27"/>
      <c r="N136" s="27"/>
      <c r="O136" s="48">
        <f t="shared" si="44"/>
        <v>0</v>
      </c>
      <c r="P136" s="48">
        <f t="shared" si="45"/>
        <v>0</v>
      </c>
      <c r="Q136" s="48">
        <f t="shared" si="46"/>
        <v>0</v>
      </c>
      <c r="R136" s="56"/>
      <c r="S136" s="56"/>
      <c r="T136" s="56"/>
    </row>
    <row r="137" spans="1:20" ht="55.5" customHeight="1" x14ac:dyDescent="0.3">
      <c r="A137" s="31" t="s">
        <v>74</v>
      </c>
      <c r="B137" s="32" t="s">
        <v>73</v>
      </c>
      <c r="C137" s="78">
        <f t="shared" ref="C137:N137" si="76">SUM(C138:C138)</f>
        <v>6274.99</v>
      </c>
      <c r="D137" s="78">
        <f t="shared" si="76"/>
        <v>6274.0300000000007</v>
      </c>
      <c r="E137" s="78">
        <f t="shared" si="76"/>
        <v>28500</v>
      </c>
      <c r="F137" s="48">
        <f t="shared" si="76"/>
        <v>6274.9832000000006</v>
      </c>
      <c r="G137" s="48">
        <f t="shared" si="76"/>
        <v>6274.0206000000007</v>
      </c>
      <c r="H137" s="48">
        <f t="shared" si="76"/>
        <v>28500</v>
      </c>
      <c r="I137" s="27">
        <f t="shared" si="76"/>
        <v>6274.9832000000006</v>
      </c>
      <c r="J137" s="27">
        <f t="shared" si="76"/>
        <v>6274.0206000000007</v>
      </c>
      <c r="K137" s="27">
        <f t="shared" si="76"/>
        <v>28500</v>
      </c>
      <c r="L137" s="27">
        <f t="shared" si="76"/>
        <v>6274.9900000000007</v>
      </c>
      <c r="M137" s="27">
        <f t="shared" si="76"/>
        <v>6274.0206000000007</v>
      </c>
      <c r="N137" s="27">
        <f t="shared" si="76"/>
        <v>28500</v>
      </c>
      <c r="O137" s="48">
        <f t="shared" si="44"/>
        <v>6.8000000001120497E-3</v>
      </c>
      <c r="P137" s="48">
        <f t="shared" si="45"/>
        <v>0</v>
      </c>
      <c r="Q137" s="48">
        <f t="shared" si="46"/>
        <v>0</v>
      </c>
      <c r="R137" s="56"/>
      <c r="S137" s="56"/>
      <c r="T137" s="56"/>
    </row>
    <row r="138" spans="1:20" s="15" customFormat="1" ht="66" customHeight="1" x14ac:dyDescent="0.3">
      <c r="A138" s="30"/>
      <c r="B138" s="68" t="s">
        <v>272</v>
      </c>
      <c r="C138" s="76">
        <f>4706.24+1568.75</f>
        <v>6274.99</v>
      </c>
      <c r="D138" s="76">
        <f>4705.51+1568.52</f>
        <v>6274.0300000000007</v>
      </c>
      <c r="E138" s="33">
        <f>21375+7125</f>
        <v>28500</v>
      </c>
      <c r="F138" s="50">
        <v>6274.9832000000006</v>
      </c>
      <c r="G138" s="50">
        <v>6274.0206000000007</v>
      </c>
      <c r="H138" s="50">
        <v>28500</v>
      </c>
      <c r="I138" s="33">
        <v>6274.9832000000006</v>
      </c>
      <c r="J138" s="33">
        <v>6274.0206000000007</v>
      </c>
      <c r="K138" s="33">
        <v>28500</v>
      </c>
      <c r="L138" s="33">
        <v>6274.9900000000007</v>
      </c>
      <c r="M138" s="33">
        <v>6274.0206000000007</v>
      </c>
      <c r="N138" s="33">
        <v>28500</v>
      </c>
      <c r="O138" s="50">
        <f t="shared" si="44"/>
        <v>6.8000000001120497E-3</v>
      </c>
      <c r="P138" s="50">
        <f t="shared" si="45"/>
        <v>0</v>
      </c>
      <c r="Q138" s="50">
        <f t="shared" si="46"/>
        <v>0</v>
      </c>
      <c r="R138" s="42"/>
      <c r="S138" s="42"/>
      <c r="T138" s="42"/>
    </row>
    <row r="139" spans="1:20" s="15" customFormat="1" ht="96" customHeight="1" x14ac:dyDescent="0.3">
      <c r="A139" s="44" t="s">
        <v>280</v>
      </c>
      <c r="B139" s="32" t="s">
        <v>279</v>
      </c>
      <c r="C139" s="78">
        <f>C140+C141+C142</f>
        <v>44557.11</v>
      </c>
      <c r="D139" s="78">
        <f t="shared" ref="D139:H139" si="77">D140+D141+D142</f>
        <v>0</v>
      </c>
      <c r="E139" s="78">
        <f t="shared" si="77"/>
        <v>0</v>
      </c>
      <c r="F139" s="78">
        <f>F140+F141+F142</f>
        <v>44557.11</v>
      </c>
      <c r="G139" s="78">
        <f t="shared" si="77"/>
        <v>0</v>
      </c>
      <c r="H139" s="78">
        <f t="shared" si="77"/>
        <v>0</v>
      </c>
      <c r="I139" s="27">
        <f>I140+I141+I142</f>
        <v>44557.11</v>
      </c>
      <c r="J139" s="27">
        <f t="shared" ref="J139:K139" si="78">J140+J141+J142</f>
        <v>0</v>
      </c>
      <c r="K139" s="27">
        <f t="shared" si="78"/>
        <v>0</v>
      </c>
      <c r="L139" s="27">
        <f>L140+L141+L142</f>
        <v>39287.039999999994</v>
      </c>
      <c r="M139" s="27">
        <f t="shared" ref="M139:N139" si="79">M140+M141+M142</f>
        <v>0</v>
      </c>
      <c r="N139" s="27">
        <f t="shared" si="79"/>
        <v>0</v>
      </c>
      <c r="O139" s="48">
        <f t="shared" si="44"/>
        <v>-5270.070000000007</v>
      </c>
      <c r="P139" s="48">
        <f t="shared" si="45"/>
        <v>0</v>
      </c>
      <c r="Q139" s="48">
        <f t="shared" si="46"/>
        <v>0</v>
      </c>
      <c r="R139" s="56"/>
      <c r="S139" s="56"/>
      <c r="T139" s="56"/>
    </row>
    <row r="140" spans="1:20" s="15" customFormat="1" ht="97.5" customHeight="1" x14ac:dyDescent="0.3">
      <c r="A140" s="45"/>
      <c r="B140" s="67" t="s">
        <v>268</v>
      </c>
      <c r="C140" s="75">
        <f>30026.78+10008.93</f>
        <v>40035.71</v>
      </c>
      <c r="D140" s="29">
        <v>0</v>
      </c>
      <c r="E140" s="29">
        <v>0</v>
      </c>
      <c r="F140" s="49">
        <v>40035.71</v>
      </c>
      <c r="G140" s="49">
        <v>0</v>
      </c>
      <c r="H140" s="49">
        <v>0</v>
      </c>
      <c r="I140" s="29">
        <v>40035.71</v>
      </c>
      <c r="J140" s="29">
        <v>0</v>
      </c>
      <c r="K140" s="29">
        <v>0</v>
      </c>
      <c r="L140" s="29">
        <v>36956.039999999994</v>
      </c>
      <c r="M140" s="29">
        <v>0</v>
      </c>
      <c r="N140" s="29">
        <v>0</v>
      </c>
      <c r="O140" s="49">
        <f t="shared" si="44"/>
        <v>-3079.6700000000055</v>
      </c>
      <c r="P140" s="49">
        <f t="shared" si="45"/>
        <v>0</v>
      </c>
      <c r="Q140" s="49">
        <f t="shared" si="46"/>
        <v>0</v>
      </c>
      <c r="R140" s="42"/>
      <c r="S140" s="42"/>
      <c r="T140" s="42"/>
    </row>
    <row r="141" spans="1:20" s="15" customFormat="1" ht="128.25" hidden="1" customHeight="1" x14ac:dyDescent="0.3">
      <c r="A141" s="45"/>
      <c r="B141" s="67" t="s">
        <v>269</v>
      </c>
      <c r="C141" s="29">
        <v>2793.4</v>
      </c>
      <c r="D141" s="29">
        <v>0</v>
      </c>
      <c r="E141" s="29">
        <v>0</v>
      </c>
      <c r="F141" s="49">
        <v>2793.4</v>
      </c>
      <c r="G141" s="49">
        <v>0</v>
      </c>
      <c r="H141" s="49">
        <v>0</v>
      </c>
      <c r="I141" s="29">
        <v>2793.4</v>
      </c>
      <c r="J141" s="29">
        <v>0</v>
      </c>
      <c r="K141" s="29">
        <v>0</v>
      </c>
      <c r="L141" s="29">
        <v>0</v>
      </c>
      <c r="M141" s="29">
        <v>0</v>
      </c>
      <c r="N141" s="29">
        <v>0</v>
      </c>
      <c r="O141" s="49">
        <f t="shared" si="44"/>
        <v>-2793.4</v>
      </c>
      <c r="P141" s="49">
        <f t="shared" si="45"/>
        <v>0</v>
      </c>
      <c r="Q141" s="49">
        <f t="shared" si="46"/>
        <v>0</v>
      </c>
      <c r="R141" s="42"/>
      <c r="S141" s="42"/>
      <c r="T141" s="42"/>
    </row>
    <row r="142" spans="1:20" s="15" customFormat="1" ht="111.75" customHeight="1" x14ac:dyDescent="0.3">
      <c r="A142" s="45"/>
      <c r="B142" s="67" t="s">
        <v>288</v>
      </c>
      <c r="C142" s="33">
        <v>1728</v>
      </c>
      <c r="D142" s="33">
        <v>0</v>
      </c>
      <c r="E142" s="33">
        <v>0</v>
      </c>
      <c r="F142" s="49">
        <v>1728</v>
      </c>
      <c r="G142" s="49">
        <v>0</v>
      </c>
      <c r="H142" s="49">
        <v>0</v>
      </c>
      <c r="I142" s="29">
        <v>1728</v>
      </c>
      <c r="J142" s="29">
        <v>0</v>
      </c>
      <c r="K142" s="29">
        <v>0</v>
      </c>
      <c r="L142" s="29">
        <v>2331</v>
      </c>
      <c r="M142" s="29">
        <v>0</v>
      </c>
      <c r="N142" s="29">
        <v>0</v>
      </c>
      <c r="O142" s="49">
        <f t="shared" si="44"/>
        <v>603</v>
      </c>
      <c r="P142" s="49">
        <f t="shared" si="45"/>
        <v>0</v>
      </c>
      <c r="Q142" s="49">
        <f t="shared" si="46"/>
        <v>0</v>
      </c>
      <c r="R142" s="42"/>
      <c r="S142" s="42"/>
      <c r="T142" s="42"/>
    </row>
    <row r="143" spans="1:20" ht="52.5" customHeight="1" x14ac:dyDescent="0.3">
      <c r="A143" s="31" t="s">
        <v>72</v>
      </c>
      <c r="B143" s="32" t="s">
        <v>71</v>
      </c>
      <c r="C143" s="78">
        <f>SUM(C144:C145)</f>
        <v>0</v>
      </c>
      <c r="D143" s="78">
        <f t="shared" ref="D143:H143" si="80">SUM(D144:D145)</f>
        <v>0</v>
      </c>
      <c r="E143" s="78">
        <f t="shared" si="80"/>
        <v>3573.46</v>
      </c>
      <c r="F143" s="78">
        <f t="shared" si="80"/>
        <v>0</v>
      </c>
      <c r="G143" s="78">
        <f t="shared" si="80"/>
        <v>0</v>
      </c>
      <c r="H143" s="78">
        <f t="shared" si="80"/>
        <v>3573.46</v>
      </c>
      <c r="I143" s="27">
        <f t="shared" ref="I143:K143" si="81">SUM(I144:I145)</f>
        <v>0</v>
      </c>
      <c r="J143" s="27">
        <f t="shared" si="81"/>
        <v>0</v>
      </c>
      <c r="K143" s="27">
        <f t="shared" si="81"/>
        <v>3573.46</v>
      </c>
      <c r="L143" s="27">
        <f t="shared" ref="L143:N143" si="82">SUM(L144:L145)</f>
        <v>0</v>
      </c>
      <c r="M143" s="27">
        <f t="shared" si="82"/>
        <v>0</v>
      </c>
      <c r="N143" s="27">
        <f t="shared" si="82"/>
        <v>3573.46</v>
      </c>
      <c r="O143" s="48">
        <f t="shared" si="44"/>
        <v>0</v>
      </c>
      <c r="P143" s="48">
        <f t="shared" si="45"/>
        <v>0</v>
      </c>
      <c r="Q143" s="48">
        <f t="shared" si="46"/>
        <v>0</v>
      </c>
      <c r="R143" s="56"/>
      <c r="S143" s="56"/>
      <c r="T143" s="56"/>
    </row>
    <row r="144" spans="1:20" s="15" customFormat="1" ht="111.75" customHeight="1" x14ac:dyDescent="0.3">
      <c r="A144" s="30"/>
      <c r="B144" s="67" t="s">
        <v>312</v>
      </c>
      <c r="C144" s="29">
        <v>0</v>
      </c>
      <c r="D144" s="29">
        <v>0</v>
      </c>
      <c r="E144" s="29">
        <v>389</v>
      </c>
      <c r="F144" s="49">
        <v>0</v>
      </c>
      <c r="G144" s="49">
        <v>0</v>
      </c>
      <c r="H144" s="49">
        <v>389</v>
      </c>
      <c r="I144" s="29">
        <v>0</v>
      </c>
      <c r="J144" s="29">
        <v>0</v>
      </c>
      <c r="K144" s="29">
        <v>389</v>
      </c>
      <c r="L144" s="29">
        <v>0</v>
      </c>
      <c r="M144" s="29">
        <v>0</v>
      </c>
      <c r="N144" s="29">
        <v>389</v>
      </c>
      <c r="O144" s="49">
        <f t="shared" si="44"/>
        <v>0</v>
      </c>
      <c r="P144" s="49">
        <f t="shared" si="45"/>
        <v>0</v>
      </c>
      <c r="Q144" s="49">
        <f t="shared" si="46"/>
        <v>0</v>
      </c>
      <c r="R144" s="42"/>
      <c r="S144" s="42"/>
      <c r="T144" s="42"/>
    </row>
    <row r="145" spans="1:20" s="15" customFormat="1" ht="55.5" customHeight="1" x14ac:dyDescent="0.3">
      <c r="A145" s="30"/>
      <c r="B145" s="67" t="s">
        <v>313</v>
      </c>
      <c r="C145" s="29">
        <v>0</v>
      </c>
      <c r="D145" s="29">
        <v>0</v>
      </c>
      <c r="E145" s="75">
        <v>3184.46</v>
      </c>
      <c r="F145" s="49">
        <v>0</v>
      </c>
      <c r="G145" s="49">
        <v>0</v>
      </c>
      <c r="H145" s="49">
        <v>3184.46</v>
      </c>
      <c r="I145" s="29">
        <v>0</v>
      </c>
      <c r="J145" s="29">
        <v>0</v>
      </c>
      <c r="K145" s="29">
        <v>3184.46</v>
      </c>
      <c r="L145" s="29">
        <v>0</v>
      </c>
      <c r="M145" s="29">
        <v>0</v>
      </c>
      <c r="N145" s="29">
        <v>3184.46</v>
      </c>
      <c r="O145" s="49">
        <f t="shared" si="44"/>
        <v>0</v>
      </c>
      <c r="P145" s="49">
        <f t="shared" si="45"/>
        <v>0</v>
      </c>
      <c r="Q145" s="49">
        <f t="shared" si="46"/>
        <v>0</v>
      </c>
      <c r="R145" s="42"/>
      <c r="S145" s="42"/>
      <c r="T145" s="42"/>
    </row>
    <row r="146" spans="1:20" ht="64.5" hidden="1" customHeight="1" x14ac:dyDescent="0.3">
      <c r="A146" s="31" t="s">
        <v>70</v>
      </c>
      <c r="B146" s="32" t="s">
        <v>69</v>
      </c>
      <c r="C146" s="27"/>
      <c r="D146" s="27"/>
      <c r="E146" s="27"/>
      <c r="F146" s="48"/>
      <c r="G146" s="48"/>
      <c r="H146" s="48"/>
      <c r="I146" s="27"/>
      <c r="J146" s="27"/>
      <c r="K146" s="27"/>
      <c r="L146" s="27"/>
      <c r="M146" s="27"/>
      <c r="N146" s="27"/>
      <c r="O146" s="48">
        <f t="shared" si="44"/>
        <v>0</v>
      </c>
      <c r="P146" s="48">
        <f t="shared" si="45"/>
        <v>0</v>
      </c>
      <c r="Q146" s="48">
        <f t="shared" si="46"/>
        <v>0</v>
      </c>
      <c r="R146" s="56"/>
      <c r="S146" s="56"/>
      <c r="T146" s="56"/>
    </row>
    <row r="147" spans="1:20" ht="79.5" hidden="1" customHeight="1" x14ac:dyDescent="0.3">
      <c r="A147" s="31" t="s">
        <v>68</v>
      </c>
      <c r="B147" s="32" t="s">
        <v>67</v>
      </c>
      <c r="C147" s="27"/>
      <c r="D147" s="27"/>
      <c r="E147" s="27"/>
      <c r="F147" s="48"/>
      <c r="G147" s="48"/>
      <c r="H147" s="48"/>
      <c r="I147" s="27"/>
      <c r="J147" s="27"/>
      <c r="K147" s="27"/>
      <c r="L147" s="27"/>
      <c r="M147" s="27"/>
      <c r="N147" s="27"/>
      <c r="O147" s="48">
        <f t="shared" si="44"/>
        <v>0</v>
      </c>
      <c r="P147" s="48">
        <f t="shared" si="45"/>
        <v>0</v>
      </c>
      <c r="Q147" s="48">
        <f t="shared" si="46"/>
        <v>0</v>
      </c>
      <c r="R147" s="56"/>
      <c r="S147" s="56"/>
      <c r="T147" s="56"/>
    </row>
    <row r="148" spans="1:20" ht="65.25" customHeight="1" x14ac:dyDescent="0.3">
      <c r="A148" s="31" t="s">
        <v>66</v>
      </c>
      <c r="B148" s="32" t="s">
        <v>65</v>
      </c>
      <c r="C148" s="78">
        <v>61544</v>
      </c>
      <c r="D148" s="78">
        <v>59231</v>
      </c>
      <c r="E148" s="78">
        <v>60894</v>
      </c>
      <c r="F148" s="48">
        <v>61544</v>
      </c>
      <c r="G148" s="48">
        <v>59231</v>
      </c>
      <c r="H148" s="48">
        <v>60894</v>
      </c>
      <c r="I148" s="27">
        <v>61544</v>
      </c>
      <c r="J148" s="27">
        <v>59231</v>
      </c>
      <c r="K148" s="27">
        <v>60894</v>
      </c>
      <c r="L148" s="27">
        <v>61543.69</v>
      </c>
      <c r="M148" s="27">
        <v>59231</v>
      </c>
      <c r="N148" s="27">
        <v>60894</v>
      </c>
      <c r="O148" s="48">
        <f t="shared" si="44"/>
        <v>-0.30999999999767169</v>
      </c>
      <c r="P148" s="48">
        <f t="shared" si="45"/>
        <v>0</v>
      </c>
      <c r="Q148" s="48">
        <f t="shared" si="46"/>
        <v>0</v>
      </c>
      <c r="R148" s="56"/>
      <c r="S148" s="56"/>
      <c r="T148" s="56"/>
    </row>
    <row r="149" spans="1:20" ht="39" customHeight="1" x14ac:dyDescent="0.3">
      <c r="A149" s="31" t="s">
        <v>64</v>
      </c>
      <c r="B149" s="32" t="s">
        <v>63</v>
      </c>
      <c r="C149" s="78">
        <v>9831.1</v>
      </c>
      <c r="D149" s="78">
        <f>2359+6131</f>
        <v>8490</v>
      </c>
      <c r="E149" s="78">
        <f>2599+5930</f>
        <v>8529</v>
      </c>
      <c r="F149" s="48">
        <v>9831.1</v>
      </c>
      <c r="G149" s="48">
        <v>8490</v>
      </c>
      <c r="H149" s="48">
        <v>8529</v>
      </c>
      <c r="I149" s="27">
        <v>9831.1</v>
      </c>
      <c r="J149" s="27">
        <v>8490</v>
      </c>
      <c r="K149" s="27">
        <v>8529</v>
      </c>
      <c r="L149" s="27">
        <v>9831.1</v>
      </c>
      <c r="M149" s="27">
        <v>8490</v>
      </c>
      <c r="N149" s="27">
        <v>8529</v>
      </c>
      <c r="O149" s="48">
        <f t="shared" si="44"/>
        <v>0</v>
      </c>
      <c r="P149" s="48">
        <f t="shared" si="45"/>
        <v>0</v>
      </c>
      <c r="Q149" s="48">
        <f t="shared" si="46"/>
        <v>0</v>
      </c>
      <c r="R149" s="56"/>
      <c r="S149" s="56"/>
      <c r="T149" s="56"/>
    </row>
    <row r="150" spans="1:20" ht="43.5" customHeight="1" x14ac:dyDescent="0.3">
      <c r="A150" s="31" t="s">
        <v>62</v>
      </c>
      <c r="B150" s="32" t="s">
        <v>61</v>
      </c>
      <c r="C150" s="79">
        <f>SUM(C151:C152)</f>
        <v>615.30999999999995</v>
      </c>
      <c r="D150" s="79">
        <f t="shared" ref="D150:H150" si="83">SUM(D151:D152)</f>
        <v>646.26</v>
      </c>
      <c r="E150" s="79">
        <f t="shared" si="83"/>
        <v>142849.98000000001</v>
      </c>
      <c r="F150" s="51">
        <f>SUM(F151:F152)</f>
        <v>615.30149000000006</v>
      </c>
      <c r="G150" s="51">
        <f t="shared" si="83"/>
        <v>646.25995999999998</v>
      </c>
      <c r="H150" s="79">
        <f t="shared" si="83"/>
        <v>142849.97500000001</v>
      </c>
      <c r="I150" s="24">
        <f>SUM(I151:I152)</f>
        <v>615.30149000000006</v>
      </c>
      <c r="J150" s="24">
        <f t="shared" ref="J150:K150" si="84">SUM(J151:J152)</f>
        <v>646.25995999999998</v>
      </c>
      <c r="K150" s="24">
        <f t="shared" si="84"/>
        <v>142849.97500000001</v>
      </c>
      <c r="L150" s="24">
        <f>SUM(L151:L152)</f>
        <v>614.63621000000001</v>
      </c>
      <c r="M150" s="24">
        <f t="shared" ref="M150:N150" si="85">SUM(M151:M152)</f>
        <v>645.56129999999996</v>
      </c>
      <c r="N150" s="24">
        <f t="shared" si="85"/>
        <v>142849.27231</v>
      </c>
      <c r="O150" s="51">
        <f t="shared" si="44"/>
        <v>-0.6652800000000525</v>
      </c>
      <c r="P150" s="51">
        <f t="shared" si="45"/>
        <v>-0.69866000000001804</v>
      </c>
      <c r="Q150" s="51">
        <f t="shared" si="46"/>
        <v>-0.70269000000553206</v>
      </c>
      <c r="R150" s="56"/>
      <c r="S150" s="56"/>
      <c r="T150" s="56"/>
    </row>
    <row r="151" spans="1:20" s="15" customFormat="1" ht="37.5" customHeight="1" x14ac:dyDescent="0.3">
      <c r="A151" s="30"/>
      <c r="B151" s="67" t="s">
        <v>321</v>
      </c>
      <c r="C151" s="75">
        <f>344.57+270.74</f>
        <v>615.30999999999995</v>
      </c>
      <c r="D151" s="75">
        <f>361.91+284.35</f>
        <v>646.26</v>
      </c>
      <c r="E151" s="75">
        <f>363.99+285.99</f>
        <v>649.98</v>
      </c>
      <c r="F151" s="49">
        <v>615.30149000000006</v>
      </c>
      <c r="G151" s="49">
        <v>646.25995999999998</v>
      </c>
      <c r="H151" s="49">
        <v>649.97499999999991</v>
      </c>
      <c r="I151" s="29">
        <v>615.30149000000006</v>
      </c>
      <c r="J151" s="29">
        <v>646.25995999999998</v>
      </c>
      <c r="K151" s="29">
        <v>649.97499999999991</v>
      </c>
      <c r="L151" s="29">
        <v>614.63621000000001</v>
      </c>
      <c r="M151" s="29">
        <v>645.56129999999996</v>
      </c>
      <c r="N151" s="29">
        <v>649.27230999999995</v>
      </c>
      <c r="O151" s="49">
        <f t="shared" si="44"/>
        <v>-0.6652800000000525</v>
      </c>
      <c r="P151" s="49">
        <f t="shared" si="45"/>
        <v>-0.69866000000001804</v>
      </c>
      <c r="Q151" s="49">
        <f t="shared" si="46"/>
        <v>-0.7026899999999614</v>
      </c>
      <c r="R151" s="42"/>
      <c r="S151" s="42"/>
      <c r="T151" s="42"/>
    </row>
    <row r="152" spans="1:20" s="15" customFormat="1" ht="37.5" customHeight="1" x14ac:dyDescent="0.3">
      <c r="A152" s="30"/>
      <c r="B152" s="67" t="s">
        <v>325</v>
      </c>
      <c r="C152" s="29">
        <v>0</v>
      </c>
      <c r="D152" s="29">
        <v>0</v>
      </c>
      <c r="E152" s="29">
        <f>88480+53720</f>
        <v>142200</v>
      </c>
      <c r="F152" s="49">
        <v>0</v>
      </c>
      <c r="G152" s="49">
        <v>0</v>
      </c>
      <c r="H152" s="49">
        <v>142200</v>
      </c>
      <c r="I152" s="29">
        <v>0</v>
      </c>
      <c r="J152" s="29">
        <v>0</v>
      </c>
      <c r="K152" s="29">
        <v>142200</v>
      </c>
      <c r="L152" s="29">
        <v>0</v>
      </c>
      <c r="M152" s="29">
        <v>0</v>
      </c>
      <c r="N152" s="29">
        <v>142200</v>
      </c>
      <c r="O152" s="49">
        <f t="shared" ref="O152:O216" si="86">L152-I152</f>
        <v>0</v>
      </c>
      <c r="P152" s="49">
        <f t="shared" ref="P152:P216" si="87">M152-J152</f>
        <v>0</v>
      </c>
      <c r="Q152" s="49">
        <f t="shared" ref="Q152:Q216" si="88">N152-K152</f>
        <v>0</v>
      </c>
      <c r="R152" s="42"/>
      <c r="S152" s="42"/>
      <c r="T152" s="42"/>
    </row>
    <row r="153" spans="1:20" ht="39" customHeight="1" x14ac:dyDescent="0.3">
      <c r="A153" s="31" t="s">
        <v>60</v>
      </c>
      <c r="B153" s="32" t="s">
        <v>59</v>
      </c>
      <c r="C153" s="78">
        <f t="shared" ref="C153:E153" si="89">SUM(C154:C158)</f>
        <v>215700</v>
      </c>
      <c r="D153" s="78">
        <f t="shared" si="89"/>
        <v>0</v>
      </c>
      <c r="E153" s="78">
        <f t="shared" si="89"/>
        <v>2445</v>
      </c>
      <c r="F153" s="78">
        <f>SUM(F154:F162)</f>
        <v>215700</v>
      </c>
      <c r="G153" s="78">
        <f t="shared" ref="G153:N153" si="90">SUM(G154:G162)</f>
        <v>0</v>
      </c>
      <c r="H153" s="78">
        <f t="shared" si="90"/>
        <v>2445</v>
      </c>
      <c r="I153" s="27">
        <f>SUM(I154:I162)</f>
        <v>215700</v>
      </c>
      <c r="J153" s="27">
        <f t="shared" ref="J153:K153" si="91">SUM(J154:J162)</f>
        <v>0</v>
      </c>
      <c r="K153" s="27">
        <f t="shared" si="91"/>
        <v>2445</v>
      </c>
      <c r="L153" s="27">
        <f t="shared" si="90"/>
        <v>370170.07000000007</v>
      </c>
      <c r="M153" s="27">
        <f t="shared" si="90"/>
        <v>260209.61000000002</v>
      </c>
      <c r="N153" s="27">
        <f t="shared" si="90"/>
        <v>2445</v>
      </c>
      <c r="O153" s="48">
        <f t="shared" si="86"/>
        <v>154470.07000000007</v>
      </c>
      <c r="P153" s="48">
        <f t="shared" si="87"/>
        <v>260209.61000000002</v>
      </c>
      <c r="Q153" s="48">
        <f t="shared" si="88"/>
        <v>0</v>
      </c>
      <c r="R153" s="56"/>
      <c r="S153" s="56"/>
      <c r="T153" s="56"/>
    </row>
    <row r="154" spans="1:20" s="15" customFormat="1" ht="27.75" hidden="1" customHeight="1" x14ac:dyDescent="0.3">
      <c r="A154" s="30"/>
      <c r="B154" s="91" t="s">
        <v>359</v>
      </c>
      <c r="C154" s="29">
        <v>159000</v>
      </c>
      <c r="D154" s="29">
        <v>0</v>
      </c>
      <c r="E154" s="29">
        <v>0</v>
      </c>
      <c r="F154" s="49">
        <v>159000</v>
      </c>
      <c r="G154" s="49">
        <v>0</v>
      </c>
      <c r="H154" s="49">
        <v>0</v>
      </c>
      <c r="I154" s="29">
        <v>159000</v>
      </c>
      <c r="J154" s="29">
        <v>0</v>
      </c>
      <c r="K154" s="29">
        <v>0</v>
      </c>
      <c r="L154" s="29">
        <v>0</v>
      </c>
      <c r="M154" s="29">
        <v>0</v>
      </c>
      <c r="N154" s="29">
        <v>0</v>
      </c>
      <c r="O154" s="49">
        <f t="shared" si="86"/>
        <v>-159000</v>
      </c>
      <c r="P154" s="49">
        <f t="shared" si="87"/>
        <v>0</v>
      </c>
      <c r="Q154" s="49">
        <f t="shared" si="88"/>
        <v>0</v>
      </c>
      <c r="R154" s="42"/>
      <c r="S154" s="42"/>
      <c r="T154" s="42"/>
    </row>
    <row r="155" spans="1:20" s="15" customFormat="1" ht="48.75" customHeight="1" x14ac:dyDescent="0.3">
      <c r="A155" s="30"/>
      <c r="B155" s="91" t="s">
        <v>360</v>
      </c>
      <c r="C155" s="29"/>
      <c r="D155" s="29"/>
      <c r="E155" s="29"/>
      <c r="F155" s="49"/>
      <c r="G155" s="49"/>
      <c r="H155" s="49"/>
      <c r="I155" s="29">
        <v>0</v>
      </c>
      <c r="J155" s="29">
        <v>0</v>
      </c>
      <c r="K155" s="29">
        <v>0</v>
      </c>
      <c r="L155" s="29">
        <v>328240.53000000003</v>
      </c>
      <c r="M155" s="29">
        <v>260209.61000000002</v>
      </c>
      <c r="N155" s="29">
        <v>0</v>
      </c>
      <c r="O155" s="49">
        <f t="shared" si="86"/>
        <v>328240.53000000003</v>
      </c>
      <c r="P155" s="49">
        <f t="shared" si="87"/>
        <v>260209.61000000002</v>
      </c>
      <c r="Q155" s="49">
        <f t="shared" si="88"/>
        <v>0</v>
      </c>
      <c r="R155" s="42"/>
      <c r="S155" s="42"/>
      <c r="T155" s="42"/>
    </row>
    <row r="156" spans="1:20" s="15" customFormat="1" ht="37.5" customHeight="1" x14ac:dyDescent="0.3">
      <c r="A156" s="30"/>
      <c r="B156" s="67" t="s">
        <v>343</v>
      </c>
      <c r="C156" s="29">
        <v>90</v>
      </c>
      <c r="D156" s="29">
        <v>0</v>
      </c>
      <c r="E156" s="29">
        <v>2445</v>
      </c>
      <c r="F156" s="49">
        <v>90</v>
      </c>
      <c r="G156" s="49">
        <v>0</v>
      </c>
      <c r="H156" s="49">
        <v>2445</v>
      </c>
      <c r="I156" s="29">
        <v>90</v>
      </c>
      <c r="J156" s="29">
        <v>0</v>
      </c>
      <c r="K156" s="29">
        <v>2445</v>
      </c>
      <c r="L156" s="29">
        <v>0</v>
      </c>
      <c r="M156" s="29">
        <v>0</v>
      </c>
      <c r="N156" s="29">
        <v>2445</v>
      </c>
      <c r="O156" s="49">
        <f t="shared" si="86"/>
        <v>-90</v>
      </c>
      <c r="P156" s="49">
        <f t="shared" si="87"/>
        <v>0</v>
      </c>
      <c r="Q156" s="49">
        <f t="shared" si="88"/>
        <v>0</v>
      </c>
      <c r="R156" s="42"/>
      <c r="S156" s="42"/>
      <c r="T156" s="42"/>
    </row>
    <row r="157" spans="1:20" s="15" customFormat="1" ht="36" customHeight="1" x14ac:dyDescent="0.3">
      <c r="A157" s="30"/>
      <c r="B157" s="67" t="s">
        <v>58</v>
      </c>
      <c r="C157" s="29">
        <v>13860</v>
      </c>
      <c r="D157" s="29">
        <v>0</v>
      </c>
      <c r="E157" s="29">
        <v>0</v>
      </c>
      <c r="F157" s="49">
        <v>13860</v>
      </c>
      <c r="G157" s="49">
        <v>0</v>
      </c>
      <c r="H157" s="49">
        <v>0</v>
      </c>
      <c r="I157" s="29">
        <v>13860</v>
      </c>
      <c r="J157" s="29">
        <v>0</v>
      </c>
      <c r="K157" s="29">
        <v>0</v>
      </c>
      <c r="L157" s="29">
        <v>13848.9</v>
      </c>
      <c r="M157" s="29">
        <v>0</v>
      </c>
      <c r="N157" s="29">
        <v>0</v>
      </c>
      <c r="O157" s="49">
        <f t="shared" si="86"/>
        <v>-11.100000000000364</v>
      </c>
      <c r="P157" s="49">
        <f t="shared" si="87"/>
        <v>0</v>
      </c>
      <c r="Q157" s="49">
        <f t="shared" si="88"/>
        <v>0</v>
      </c>
      <c r="R157" s="42"/>
      <c r="S157" s="42"/>
      <c r="T157" s="42"/>
    </row>
    <row r="158" spans="1:20" s="15" customFormat="1" ht="51" hidden="1" customHeight="1" x14ac:dyDescent="0.3">
      <c r="A158" s="30"/>
      <c r="B158" s="67" t="s">
        <v>327</v>
      </c>
      <c r="C158" s="29">
        <v>42750</v>
      </c>
      <c r="D158" s="29">
        <v>0</v>
      </c>
      <c r="E158" s="29">
        <v>0</v>
      </c>
      <c r="F158" s="49">
        <v>42750</v>
      </c>
      <c r="G158" s="49">
        <v>0</v>
      </c>
      <c r="H158" s="49">
        <v>0</v>
      </c>
      <c r="I158" s="29">
        <v>42750</v>
      </c>
      <c r="J158" s="29">
        <v>0</v>
      </c>
      <c r="K158" s="29">
        <v>0</v>
      </c>
      <c r="L158" s="29">
        <v>0</v>
      </c>
      <c r="M158" s="29">
        <v>0</v>
      </c>
      <c r="N158" s="29">
        <v>0</v>
      </c>
      <c r="O158" s="49">
        <f t="shared" si="86"/>
        <v>-42750</v>
      </c>
      <c r="P158" s="49">
        <f t="shared" si="87"/>
        <v>0</v>
      </c>
      <c r="Q158" s="49">
        <f t="shared" si="88"/>
        <v>0</v>
      </c>
      <c r="R158" s="42"/>
      <c r="S158" s="42"/>
      <c r="T158" s="42"/>
    </row>
    <row r="159" spans="1:20" s="15" customFormat="1" ht="25.5" customHeight="1" x14ac:dyDescent="0.3">
      <c r="A159" s="30"/>
      <c r="B159" s="91" t="s">
        <v>361</v>
      </c>
      <c r="C159" s="29"/>
      <c r="D159" s="29"/>
      <c r="E159" s="29"/>
      <c r="F159" s="49"/>
      <c r="G159" s="49"/>
      <c r="H159" s="49"/>
      <c r="I159" s="29">
        <v>0</v>
      </c>
      <c r="J159" s="29">
        <v>0</v>
      </c>
      <c r="K159" s="29">
        <v>0</v>
      </c>
      <c r="L159" s="29">
        <v>2560.6299999999997</v>
      </c>
      <c r="M159" s="29">
        <v>0</v>
      </c>
      <c r="N159" s="29">
        <v>0</v>
      </c>
      <c r="O159" s="49">
        <f t="shared" si="86"/>
        <v>2560.6299999999997</v>
      </c>
      <c r="P159" s="49">
        <f t="shared" si="87"/>
        <v>0</v>
      </c>
      <c r="Q159" s="49">
        <f t="shared" si="88"/>
        <v>0</v>
      </c>
      <c r="R159" s="42"/>
      <c r="S159" s="42"/>
      <c r="T159" s="42"/>
    </row>
    <row r="160" spans="1:20" s="15" customFormat="1" ht="25.5" customHeight="1" x14ac:dyDescent="0.3">
      <c r="A160" s="30"/>
      <c r="B160" s="91" t="s">
        <v>362</v>
      </c>
      <c r="C160" s="29"/>
      <c r="D160" s="29"/>
      <c r="E160" s="29"/>
      <c r="F160" s="49"/>
      <c r="G160" s="49"/>
      <c r="H160" s="49"/>
      <c r="I160" s="29">
        <v>0</v>
      </c>
      <c r="J160" s="29">
        <v>0</v>
      </c>
      <c r="K160" s="29">
        <v>0</v>
      </c>
      <c r="L160" s="29">
        <v>13312.27</v>
      </c>
      <c r="M160" s="29">
        <v>0</v>
      </c>
      <c r="N160" s="29">
        <v>0</v>
      </c>
      <c r="O160" s="49">
        <f t="shared" si="86"/>
        <v>13312.27</v>
      </c>
      <c r="P160" s="49">
        <f t="shared" si="87"/>
        <v>0</v>
      </c>
      <c r="Q160" s="49">
        <f t="shared" si="88"/>
        <v>0</v>
      </c>
      <c r="R160" s="42"/>
      <c r="S160" s="42"/>
      <c r="T160" s="42"/>
    </row>
    <row r="161" spans="1:20" s="15" customFormat="1" ht="25.5" customHeight="1" x14ac:dyDescent="0.3">
      <c r="A161" s="30"/>
      <c r="B161" s="91" t="s">
        <v>373</v>
      </c>
      <c r="C161" s="29"/>
      <c r="D161" s="29"/>
      <c r="E161" s="29"/>
      <c r="F161" s="49"/>
      <c r="G161" s="49"/>
      <c r="H161" s="49"/>
      <c r="I161" s="29">
        <v>0</v>
      </c>
      <c r="J161" s="29">
        <v>0</v>
      </c>
      <c r="K161" s="29">
        <v>0</v>
      </c>
      <c r="L161" s="29">
        <v>12207.74</v>
      </c>
      <c r="M161" s="29">
        <v>0</v>
      </c>
      <c r="N161" s="29">
        <v>0</v>
      </c>
      <c r="O161" s="49">
        <f t="shared" si="86"/>
        <v>12207.74</v>
      </c>
      <c r="P161" s="49">
        <f t="shared" si="87"/>
        <v>0</v>
      </c>
      <c r="Q161" s="49">
        <f t="shared" si="88"/>
        <v>0</v>
      </c>
      <c r="R161" s="42"/>
      <c r="S161" s="42"/>
      <c r="T161" s="42"/>
    </row>
    <row r="162" spans="1:20" s="15" customFormat="1" ht="32.25" hidden="1" customHeight="1" x14ac:dyDescent="0.3">
      <c r="A162" s="30"/>
      <c r="B162" s="67"/>
      <c r="C162" s="29"/>
      <c r="D162" s="29"/>
      <c r="E162" s="29"/>
      <c r="F162" s="49"/>
      <c r="G162" s="49"/>
      <c r="H162" s="49"/>
      <c r="I162" s="29"/>
      <c r="J162" s="29"/>
      <c r="K162" s="29"/>
      <c r="L162" s="29"/>
      <c r="M162" s="29"/>
      <c r="N162" s="29"/>
      <c r="O162" s="49">
        <f t="shared" si="86"/>
        <v>0</v>
      </c>
      <c r="P162" s="49">
        <f t="shared" si="87"/>
        <v>0</v>
      </c>
      <c r="Q162" s="49">
        <f t="shared" si="88"/>
        <v>0</v>
      </c>
      <c r="R162" s="42"/>
      <c r="S162" s="42"/>
      <c r="T162" s="42"/>
    </row>
    <row r="163" spans="1:20" ht="39" hidden="1" customHeight="1" x14ac:dyDescent="0.3">
      <c r="A163" s="31" t="s">
        <v>57</v>
      </c>
      <c r="B163" s="32" t="s">
        <v>56</v>
      </c>
      <c r="C163" s="27"/>
      <c r="D163" s="27"/>
      <c r="E163" s="27"/>
      <c r="F163" s="48"/>
      <c r="G163" s="48"/>
      <c r="H163" s="48"/>
      <c r="I163" s="27"/>
      <c r="J163" s="27"/>
      <c r="K163" s="27"/>
      <c r="L163" s="27"/>
      <c r="M163" s="27"/>
      <c r="N163" s="27"/>
      <c r="O163" s="48">
        <f t="shared" si="86"/>
        <v>0</v>
      </c>
      <c r="P163" s="48">
        <f t="shared" si="87"/>
        <v>0</v>
      </c>
      <c r="Q163" s="48">
        <f t="shared" si="88"/>
        <v>0</v>
      </c>
      <c r="R163" s="56"/>
      <c r="S163" s="56"/>
      <c r="T163" s="56"/>
    </row>
    <row r="164" spans="1:20" ht="36" customHeight="1" x14ac:dyDescent="0.3">
      <c r="A164" s="31" t="s">
        <v>55</v>
      </c>
      <c r="B164" s="32" t="s">
        <v>54</v>
      </c>
      <c r="C164" s="78">
        <f>C165</f>
        <v>0</v>
      </c>
      <c r="D164" s="78">
        <f t="shared" ref="D164:N164" si="92">D165</f>
        <v>0</v>
      </c>
      <c r="E164" s="78">
        <f t="shared" si="92"/>
        <v>183757.34</v>
      </c>
      <c r="F164" s="78">
        <f t="shared" si="92"/>
        <v>0</v>
      </c>
      <c r="G164" s="78">
        <f t="shared" si="92"/>
        <v>0</v>
      </c>
      <c r="H164" s="78">
        <f t="shared" si="92"/>
        <v>183757.34</v>
      </c>
      <c r="I164" s="27">
        <f t="shared" si="92"/>
        <v>0</v>
      </c>
      <c r="J164" s="27">
        <f t="shared" si="92"/>
        <v>0</v>
      </c>
      <c r="K164" s="27">
        <f t="shared" si="92"/>
        <v>183757.34</v>
      </c>
      <c r="L164" s="27">
        <f t="shared" si="92"/>
        <v>0</v>
      </c>
      <c r="M164" s="27">
        <f t="shared" si="92"/>
        <v>0</v>
      </c>
      <c r="N164" s="27">
        <f t="shared" si="92"/>
        <v>183757.34</v>
      </c>
      <c r="O164" s="48">
        <f t="shared" si="86"/>
        <v>0</v>
      </c>
      <c r="P164" s="48">
        <f t="shared" si="87"/>
        <v>0</v>
      </c>
      <c r="Q164" s="48">
        <f t="shared" si="88"/>
        <v>0</v>
      </c>
      <c r="R164" s="56"/>
      <c r="S164" s="56"/>
      <c r="T164" s="56"/>
    </row>
    <row r="165" spans="1:20" s="15" customFormat="1" ht="51" customHeight="1" x14ac:dyDescent="0.3">
      <c r="A165" s="30"/>
      <c r="B165" s="67" t="s">
        <v>53</v>
      </c>
      <c r="C165" s="29">
        <v>0</v>
      </c>
      <c r="D165" s="29">
        <v>0</v>
      </c>
      <c r="E165" s="75">
        <v>183757.34</v>
      </c>
      <c r="F165" s="49">
        <v>0</v>
      </c>
      <c r="G165" s="49">
        <v>0</v>
      </c>
      <c r="H165" s="49">
        <v>183757.34</v>
      </c>
      <c r="I165" s="29">
        <v>0</v>
      </c>
      <c r="J165" s="29">
        <v>0</v>
      </c>
      <c r="K165" s="29">
        <v>183757.34</v>
      </c>
      <c r="L165" s="29">
        <v>0</v>
      </c>
      <c r="M165" s="29">
        <v>0</v>
      </c>
      <c r="N165" s="29">
        <v>183757.34</v>
      </c>
      <c r="O165" s="49">
        <f t="shared" si="86"/>
        <v>0</v>
      </c>
      <c r="P165" s="49">
        <f t="shared" si="87"/>
        <v>0</v>
      </c>
      <c r="Q165" s="49">
        <f t="shared" si="88"/>
        <v>0</v>
      </c>
      <c r="R165" s="42"/>
      <c r="S165" s="42"/>
      <c r="T165" s="42"/>
    </row>
    <row r="166" spans="1:20" ht="36" customHeight="1" x14ac:dyDescent="0.3">
      <c r="A166" s="31" t="s">
        <v>351</v>
      </c>
      <c r="B166" s="32" t="s">
        <v>350</v>
      </c>
      <c r="C166" s="78">
        <v>0</v>
      </c>
      <c r="D166" s="78">
        <v>0</v>
      </c>
      <c r="E166" s="78">
        <v>0</v>
      </c>
      <c r="F166" s="48">
        <v>99730.446430000011</v>
      </c>
      <c r="G166" s="78">
        <v>0</v>
      </c>
      <c r="H166" s="78">
        <v>0</v>
      </c>
      <c r="I166" s="27">
        <v>99730.446430000011</v>
      </c>
      <c r="J166" s="27">
        <v>0</v>
      </c>
      <c r="K166" s="27">
        <v>0</v>
      </c>
      <c r="L166" s="27">
        <v>99549.530360000004</v>
      </c>
      <c r="M166" s="27">
        <v>0</v>
      </c>
      <c r="N166" s="27">
        <v>0</v>
      </c>
      <c r="O166" s="48">
        <f t="shared" si="86"/>
        <v>-180.91607000000658</v>
      </c>
      <c r="P166" s="48">
        <f t="shared" si="87"/>
        <v>0</v>
      </c>
      <c r="Q166" s="48">
        <f t="shared" si="88"/>
        <v>0</v>
      </c>
      <c r="R166" s="56"/>
      <c r="S166" s="56"/>
      <c r="T166" s="56"/>
    </row>
    <row r="167" spans="1:20" ht="39" customHeight="1" x14ac:dyDescent="0.3">
      <c r="A167" s="31" t="s">
        <v>52</v>
      </c>
      <c r="B167" s="32" t="s">
        <v>44</v>
      </c>
      <c r="C167" s="78">
        <f t="shared" ref="C167:H167" si="93">C168+C170+C172+C174+C176+C178</f>
        <v>1298876.17</v>
      </c>
      <c r="D167" s="78">
        <f t="shared" si="93"/>
        <v>1431863.37</v>
      </c>
      <c r="E167" s="78">
        <f t="shared" si="93"/>
        <v>255960</v>
      </c>
      <c r="F167" s="48">
        <f t="shared" si="93"/>
        <v>1298876.17</v>
      </c>
      <c r="G167" s="48">
        <f t="shared" si="93"/>
        <v>1431863.37</v>
      </c>
      <c r="H167" s="48">
        <f t="shared" si="93"/>
        <v>255960</v>
      </c>
      <c r="I167" s="27">
        <f t="shared" ref="I167:K167" si="94">I168+I170+I172+I174+I176+I178</f>
        <v>1875337.9800000002</v>
      </c>
      <c r="J167" s="27">
        <f t="shared" si="94"/>
        <v>1159891.27</v>
      </c>
      <c r="K167" s="27">
        <f t="shared" si="94"/>
        <v>251943.66999999998</v>
      </c>
      <c r="L167" s="27">
        <f t="shared" ref="L167:N167" si="95">L168+L170+L172+L174+L176+L178</f>
        <v>925315.85</v>
      </c>
      <c r="M167" s="27">
        <f t="shared" si="95"/>
        <v>1813394.9499999997</v>
      </c>
      <c r="N167" s="27">
        <f t="shared" si="95"/>
        <v>548462.12</v>
      </c>
      <c r="O167" s="48">
        <f t="shared" si="86"/>
        <v>-950022.13000000024</v>
      </c>
      <c r="P167" s="48">
        <f t="shared" si="87"/>
        <v>653503.6799999997</v>
      </c>
      <c r="Q167" s="48">
        <f t="shared" si="88"/>
        <v>296518.45</v>
      </c>
      <c r="R167" s="56"/>
      <c r="S167" s="56"/>
      <c r="T167" s="56"/>
    </row>
    <row r="168" spans="1:20" ht="30" customHeight="1" x14ac:dyDescent="0.3">
      <c r="A168" s="31" t="s">
        <v>51</v>
      </c>
      <c r="B168" s="32" t="s">
        <v>50</v>
      </c>
      <c r="C168" s="78">
        <f t="shared" ref="C168:N168" si="96">C169</f>
        <v>0</v>
      </c>
      <c r="D168" s="78">
        <f t="shared" si="96"/>
        <v>0</v>
      </c>
      <c r="E168" s="78">
        <f t="shared" si="96"/>
        <v>27000</v>
      </c>
      <c r="F168" s="48">
        <f t="shared" si="96"/>
        <v>0</v>
      </c>
      <c r="G168" s="48">
        <f t="shared" si="96"/>
        <v>0</v>
      </c>
      <c r="H168" s="48">
        <f t="shared" si="96"/>
        <v>27000</v>
      </c>
      <c r="I168" s="27">
        <f t="shared" si="96"/>
        <v>0</v>
      </c>
      <c r="J168" s="27">
        <f t="shared" si="96"/>
        <v>0</v>
      </c>
      <c r="K168" s="27">
        <f t="shared" si="96"/>
        <v>26946.55</v>
      </c>
      <c r="L168" s="27">
        <f t="shared" si="96"/>
        <v>0</v>
      </c>
      <c r="M168" s="27">
        <f t="shared" si="96"/>
        <v>0</v>
      </c>
      <c r="N168" s="27">
        <f t="shared" si="96"/>
        <v>26946.55</v>
      </c>
      <c r="O168" s="48">
        <f t="shared" si="86"/>
        <v>0</v>
      </c>
      <c r="P168" s="48">
        <f t="shared" si="87"/>
        <v>0</v>
      </c>
      <c r="Q168" s="48">
        <f t="shared" si="88"/>
        <v>0</v>
      </c>
      <c r="R168" s="56"/>
      <c r="S168" s="56"/>
      <c r="T168" s="56"/>
    </row>
    <row r="169" spans="1:20" s="15" customFormat="1" ht="33.75" customHeight="1" x14ac:dyDescent="0.3">
      <c r="A169" s="30"/>
      <c r="B169" s="68" t="s">
        <v>330</v>
      </c>
      <c r="C169" s="29">
        <v>0</v>
      </c>
      <c r="D169" s="29">
        <v>0</v>
      </c>
      <c r="E169" s="29">
        <v>27000</v>
      </c>
      <c r="F169" s="49">
        <v>0</v>
      </c>
      <c r="G169" s="49">
        <v>0</v>
      </c>
      <c r="H169" s="49">
        <v>27000</v>
      </c>
      <c r="I169" s="29">
        <v>0</v>
      </c>
      <c r="J169" s="29">
        <v>0</v>
      </c>
      <c r="K169" s="29">
        <v>26946.55</v>
      </c>
      <c r="L169" s="29">
        <v>0</v>
      </c>
      <c r="M169" s="29">
        <v>0</v>
      </c>
      <c r="N169" s="29">
        <v>26946.55</v>
      </c>
      <c r="O169" s="49">
        <f t="shared" si="86"/>
        <v>0</v>
      </c>
      <c r="P169" s="49">
        <f t="shared" si="87"/>
        <v>0</v>
      </c>
      <c r="Q169" s="49">
        <f t="shared" si="88"/>
        <v>0</v>
      </c>
      <c r="R169" s="42"/>
      <c r="S169" s="42"/>
      <c r="T169" s="42"/>
    </row>
    <row r="170" spans="1:20" ht="37.5" customHeight="1" x14ac:dyDescent="0.3">
      <c r="A170" s="31" t="s">
        <v>49</v>
      </c>
      <c r="B170" s="32" t="s">
        <v>44</v>
      </c>
      <c r="C170" s="78">
        <f t="shared" ref="C170:N170" si="97">C171</f>
        <v>614545.01</v>
      </c>
      <c r="D170" s="78">
        <f t="shared" si="97"/>
        <v>739338.46</v>
      </c>
      <c r="E170" s="78">
        <f t="shared" si="97"/>
        <v>0</v>
      </c>
      <c r="F170" s="48">
        <f t="shared" si="97"/>
        <v>614545.01</v>
      </c>
      <c r="G170" s="48">
        <f t="shared" si="97"/>
        <v>739338.46</v>
      </c>
      <c r="H170" s="48">
        <f t="shared" si="97"/>
        <v>0</v>
      </c>
      <c r="I170" s="27">
        <f t="shared" si="97"/>
        <v>878654.12</v>
      </c>
      <c r="J170" s="27">
        <f t="shared" si="97"/>
        <v>475238.52</v>
      </c>
      <c r="K170" s="27">
        <f t="shared" si="97"/>
        <v>0</v>
      </c>
      <c r="L170" s="27">
        <f t="shared" si="97"/>
        <v>536750</v>
      </c>
      <c r="M170" s="27">
        <f t="shared" si="97"/>
        <v>688892.64</v>
      </c>
      <c r="N170" s="27">
        <f t="shared" si="97"/>
        <v>128250</v>
      </c>
      <c r="O170" s="48">
        <f t="shared" si="86"/>
        <v>-341904.12</v>
      </c>
      <c r="P170" s="48">
        <f t="shared" si="87"/>
        <v>213654.12</v>
      </c>
      <c r="Q170" s="48">
        <f t="shared" si="88"/>
        <v>128250</v>
      </c>
      <c r="R170" s="56"/>
      <c r="S170" s="56"/>
      <c r="T170" s="56"/>
    </row>
    <row r="171" spans="1:20" s="15" customFormat="1" ht="63.75" customHeight="1" x14ac:dyDescent="0.3">
      <c r="A171" s="30"/>
      <c r="B171" s="68" t="s">
        <v>317</v>
      </c>
      <c r="C171" s="75">
        <v>614545.01</v>
      </c>
      <c r="D171" s="75">
        <v>739338.46</v>
      </c>
      <c r="E171" s="29">
        <v>0</v>
      </c>
      <c r="F171" s="49">
        <v>614545.01</v>
      </c>
      <c r="G171" s="49">
        <v>739338.46</v>
      </c>
      <c r="H171" s="49">
        <v>0</v>
      </c>
      <c r="I171" s="29">
        <v>878654.12</v>
      </c>
      <c r="J171" s="29">
        <v>475238.52</v>
      </c>
      <c r="K171" s="29">
        <v>0</v>
      </c>
      <c r="L171" s="29">
        <v>536750</v>
      </c>
      <c r="M171" s="29">
        <v>688892.64</v>
      </c>
      <c r="N171" s="29">
        <v>128250</v>
      </c>
      <c r="O171" s="49">
        <f t="shared" si="86"/>
        <v>-341904.12</v>
      </c>
      <c r="P171" s="49">
        <f t="shared" si="87"/>
        <v>213654.12</v>
      </c>
      <c r="Q171" s="49">
        <f t="shared" si="88"/>
        <v>128250</v>
      </c>
      <c r="R171" s="42"/>
      <c r="S171" s="42"/>
      <c r="T171" s="42"/>
    </row>
    <row r="172" spans="1:20" ht="36.75" customHeight="1" x14ac:dyDescent="0.3">
      <c r="A172" s="31" t="s">
        <v>48</v>
      </c>
      <c r="B172" s="32" t="s">
        <v>44</v>
      </c>
      <c r="C172" s="78">
        <f t="shared" ref="C172:N172" si="98">C173</f>
        <v>540867.97</v>
      </c>
      <c r="D172" s="78">
        <f t="shared" si="98"/>
        <v>264364.34999999998</v>
      </c>
      <c r="E172" s="78">
        <f t="shared" si="98"/>
        <v>0</v>
      </c>
      <c r="F172" s="48">
        <f t="shared" si="98"/>
        <v>540867.97</v>
      </c>
      <c r="G172" s="48">
        <f t="shared" si="98"/>
        <v>264364.34999999998</v>
      </c>
      <c r="H172" s="48">
        <f t="shared" si="98"/>
        <v>0</v>
      </c>
      <c r="I172" s="27">
        <f t="shared" si="98"/>
        <v>531264.77</v>
      </c>
      <c r="J172" s="27">
        <f t="shared" si="98"/>
        <v>352499</v>
      </c>
      <c r="K172" s="27">
        <f t="shared" si="98"/>
        <v>0</v>
      </c>
      <c r="L172" s="27">
        <f t="shared" si="98"/>
        <v>73146.37</v>
      </c>
      <c r="M172" s="27">
        <f t="shared" si="98"/>
        <v>642348.94999999995</v>
      </c>
      <c r="N172" s="27">
        <f t="shared" si="98"/>
        <v>168268.45</v>
      </c>
      <c r="O172" s="48">
        <f t="shared" si="86"/>
        <v>-458118.40000000002</v>
      </c>
      <c r="P172" s="48">
        <f t="shared" si="87"/>
        <v>289849.94999999995</v>
      </c>
      <c r="Q172" s="48">
        <f t="shared" si="88"/>
        <v>168268.45</v>
      </c>
      <c r="R172" s="56"/>
      <c r="S172" s="56"/>
      <c r="T172" s="56"/>
    </row>
    <row r="173" spans="1:20" s="15" customFormat="1" ht="66" customHeight="1" x14ac:dyDescent="0.3">
      <c r="A173" s="30"/>
      <c r="B173" s="68" t="s">
        <v>318</v>
      </c>
      <c r="C173" s="75">
        <v>540867.97</v>
      </c>
      <c r="D173" s="75">
        <v>264364.34999999998</v>
      </c>
      <c r="E173" s="29">
        <v>0</v>
      </c>
      <c r="F173" s="49">
        <v>540867.97</v>
      </c>
      <c r="G173" s="49">
        <v>264364.34999999998</v>
      </c>
      <c r="H173" s="49">
        <v>0</v>
      </c>
      <c r="I173" s="29">
        <v>531264.77</v>
      </c>
      <c r="J173" s="29">
        <v>352499</v>
      </c>
      <c r="K173" s="29">
        <v>0</v>
      </c>
      <c r="L173" s="29">
        <v>73146.37</v>
      </c>
      <c r="M173" s="29">
        <v>642348.94999999995</v>
      </c>
      <c r="N173" s="29">
        <v>168268.45</v>
      </c>
      <c r="O173" s="49">
        <f t="shared" si="86"/>
        <v>-458118.40000000002</v>
      </c>
      <c r="P173" s="49">
        <f t="shared" si="87"/>
        <v>289849.94999999995</v>
      </c>
      <c r="Q173" s="49">
        <f t="shared" si="88"/>
        <v>168268.45</v>
      </c>
      <c r="R173" s="42"/>
      <c r="S173" s="42"/>
      <c r="T173" s="42"/>
    </row>
    <row r="174" spans="1:20" ht="36" customHeight="1" x14ac:dyDescent="0.3">
      <c r="A174" s="31" t="s">
        <v>47</v>
      </c>
      <c r="B174" s="32" t="s">
        <v>44</v>
      </c>
      <c r="C174" s="78">
        <f t="shared" ref="C174:N174" si="99">C175</f>
        <v>25440</v>
      </c>
      <c r="D174" s="78">
        <f t="shared" si="99"/>
        <v>321353</v>
      </c>
      <c r="E174" s="78">
        <f t="shared" si="99"/>
        <v>228960</v>
      </c>
      <c r="F174" s="48">
        <f t="shared" si="99"/>
        <v>25440</v>
      </c>
      <c r="G174" s="48">
        <f t="shared" si="99"/>
        <v>321353</v>
      </c>
      <c r="H174" s="48">
        <f t="shared" si="99"/>
        <v>228960</v>
      </c>
      <c r="I174" s="27">
        <f t="shared" si="99"/>
        <v>49855.85</v>
      </c>
      <c r="J174" s="27">
        <f t="shared" si="99"/>
        <v>291233.75</v>
      </c>
      <c r="K174" s="27">
        <f t="shared" si="99"/>
        <v>224997.12</v>
      </c>
      <c r="L174" s="27">
        <f t="shared" si="99"/>
        <v>49855.85</v>
      </c>
      <c r="M174" s="27">
        <f t="shared" si="99"/>
        <v>291233.75</v>
      </c>
      <c r="N174" s="27">
        <f t="shared" si="99"/>
        <v>224997.12</v>
      </c>
      <c r="O174" s="48">
        <f t="shared" si="86"/>
        <v>0</v>
      </c>
      <c r="P174" s="48">
        <f t="shared" si="87"/>
        <v>0</v>
      </c>
      <c r="Q174" s="48">
        <f t="shared" si="88"/>
        <v>0</v>
      </c>
      <c r="R174" s="56"/>
      <c r="S174" s="56"/>
      <c r="T174" s="56"/>
    </row>
    <row r="175" spans="1:20" s="15" customFormat="1" ht="37.5" customHeight="1" x14ac:dyDescent="0.3">
      <c r="A175" s="30"/>
      <c r="B175" s="68" t="s">
        <v>315</v>
      </c>
      <c r="C175" s="29">
        <v>25440</v>
      </c>
      <c r="D175" s="29">
        <v>321353</v>
      </c>
      <c r="E175" s="29">
        <v>228960</v>
      </c>
      <c r="F175" s="49">
        <v>25440</v>
      </c>
      <c r="G175" s="49">
        <v>321353</v>
      </c>
      <c r="H175" s="49">
        <v>228960</v>
      </c>
      <c r="I175" s="29">
        <v>49855.85</v>
      </c>
      <c r="J175" s="29">
        <v>291233.75</v>
      </c>
      <c r="K175" s="29">
        <v>224997.12</v>
      </c>
      <c r="L175" s="29">
        <v>49855.85</v>
      </c>
      <c r="M175" s="29">
        <v>291233.75</v>
      </c>
      <c r="N175" s="29">
        <v>224997.12</v>
      </c>
      <c r="O175" s="49">
        <f t="shared" si="86"/>
        <v>0</v>
      </c>
      <c r="P175" s="49">
        <f t="shared" si="87"/>
        <v>0</v>
      </c>
      <c r="Q175" s="49">
        <f t="shared" si="88"/>
        <v>0</v>
      </c>
      <c r="R175" s="42"/>
      <c r="S175" s="42"/>
      <c r="T175" s="42"/>
    </row>
    <row r="176" spans="1:20" ht="33.75" customHeight="1" x14ac:dyDescent="0.3">
      <c r="A176" s="31" t="s">
        <v>46</v>
      </c>
      <c r="B176" s="32" t="s">
        <v>44</v>
      </c>
      <c r="C176" s="78">
        <f t="shared" ref="C176:N176" si="100">C177</f>
        <v>118023.19</v>
      </c>
      <c r="D176" s="78">
        <f t="shared" si="100"/>
        <v>106807.56</v>
      </c>
      <c r="E176" s="78">
        <f t="shared" si="100"/>
        <v>0</v>
      </c>
      <c r="F176" s="48">
        <f t="shared" si="100"/>
        <v>118023.19</v>
      </c>
      <c r="G176" s="48">
        <f t="shared" si="100"/>
        <v>106807.56</v>
      </c>
      <c r="H176" s="48">
        <f t="shared" si="100"/>
        <v>0</v>
      </c>
      <c r="I176" s="27">
        <f t="shared" si="100"/>
        <v>415563.24</v>
      </c>
      <c r="J176" s="27">
        <f t="shared" si="100"/>
        <v>40920</v>
      </c>
      <c r="K176" s="27">
        <f t="shared" si="100"/>
        <v>0</v>
      </c>
      <c r="L176" s="27">
        <f t="shared" si="100"/>
        <v>265563.63</v>
      </c>
      <c r="M176" s="27">
        <f t="shared" si="100"/>
        <v>190919.61</v>
      </c>
      <c r="N176" s="27">
        <f t="shared" si="100"/>
        <v>0</v>
      </c>
      <c r="O176" s="48">
        <f t="shared" si="86"/>
        <v>-149999.60999999999</v>
      </c>
      <c r="P176" s="48">
        <f t="shared" si="87"/>
        <v>149999.60999999999</v>
      </c>
      <c r="Q176" s="48">
        <f t="shared" si="88"/>
        <v>0</v>
      </c>
      <c r="R176" s="56"/>
      <c r="S176" s="56"/>
      <c r="T176" s="56"/>
    </row>
    <row r="177" spans="1:20" s="15" customFormat="1" ht="39" customHeight="1" x14ac:dyDescent="0.3">
      <c r="A177" s="30"/>
      <c r="B177" s="68" t="s">
        <v>314</v>
      </c>
      <c r="C177" s="75">
        <v>118023.19</v>
      </c>
      <c r="D177" s="75">
        <v>106807.56</v>
      </c>
      <c r="E177" s="29">
        <v>0</v>
      </c>
      <c r="F177" s="49">
        <v>118023.19</v>
      </c>
      <c r="G177" s="49">
        <v>106807.56</v>
      </c>
      <c r="H177" s="49">
        <v>0</v>
      </c>
      <c r="I177" s="29">
        <v>415563.24</v>
      </c>
      <c r="J177" s="29">
        <v>40920</v>
      </c>
      <c r="K177" s="29">
        <v>0</v>
      </c>
      <c r="L177" s="29">
        <v>265563.63</v>
      </c>
      <c r="M177" s="29">
        <v>190919.61</v>
      </c>
      <c r="N177" s="29">
        <v>0</v>
      </c>
      <c r="O177" s="49">
        <f t="shared" si="86"/>
        <v>-149999.60999999999</v>
      </c>
      <c r="P177" s="49">
        <f t="shared" si="87"/>
        <v>149999.60999999999</v>
      </c>
      <c r="Q177" s="49">
        <f t="shared" si="88"/>
        <v>0</v>
      </c>
      <c r="R177" s="42"/>
      <c r="S177" s="42"/>
      <c r="T177" s="42"/>
    </row>
    <row r="178" spans="1:20" ht="33.75" hidden="1" customHeight="1" x14ac:dyDescent="0.3">
      <c r="A178" s="31" t="s">
        <v>45</v>
      </c>
      <c r="B178" s="32" t="s">
        <v>44</v>
      </c>
      <c r="C178" s="27">
        <f t="shared" ref="C178:N178" si="101">C179</f>
        <v>0</v>
      </c>
      <c r="D178" s="27">
        <f t="shared" si="101"/>
        <v>0</v>
      </c>
      <c r="E178" s="27">
        <f t="shared" si="101"/>
        <v>0</v>
      </c>
      <c r="F178" s="48">
        <f t="shared" si="101"/>
        <v>0</v>
      </c>
      <c r="G178" s="48">
        <f t="shared" si="101"/>
        <v>0</v>
      </c>
      <c r="H178" s="48">
        <f t="shared" si="101"/>
        <v>0</v>
      </c>
      <c r="I178" s="27">
        <f t="shared" si="101"/>
        <v>0</v>
      </c>
      <c r="J178" s="27">
        <f t="shared" si="101"/>
        <v>0</v>
      </c>
      <c r="K178" s="27">
        <f t="shared" si="101"/>
        <v>0</v>
      </c>
      <c r="L178" s="27">
        <f t="shared" si="101"/>
        <v>0</v>
      </c>
      <c r="M178" s="27">
        <f t="shared" si="101"/>
        <v>0</v>
      </c>
      <c r="N178" s="27">
        <f t="shared" si="101"/>
        <v>0</v>
      </c>
      <c r="O178" s="48">
        <f t="shared" si="86"/>
        <v>0</v>
      </c>
      <c r="P178" s="48">
        <f t="shared" si="87"/>
        <v>0</v>
      </c>
      <c r="Q178" s="48">
        <f t="shared" si="88"/>
        <v>0</v>
      </c>
      <c r="R178" s="56"/>
      <c r="S178" s="56"/>
      <c r="T178" s="56"/>
    </row>
    <row r="179" spans="1:20" s="15" customFormat="1" ht="36" hidden="1" customHeight="1" x14ac:dyDescent="0.3">
      <c r="A179" s="30"/>
      <c r="B179" s="68" t="s">
        <v>316</v>
      </c>
      <c r="C179" s="29">
        <v>0</v>
      </c>
      <c r="D179" s="29">
        <v>0</v>
      </c>
      <c r="E179" s="29">
        <v>0</v>
      </c>
      <c r="F179" s="49">
        <v>0</v>
      </c>
      <c r="G179" s="49">
        <v>0</v>
      </c>
      <c r="H179" s="49">
        <v>0</v>
      </c>
      <c r="I179" s="29">
        <v>0</v>
      </c>
      <c r="J179" s="29">
        <v>0</v>
      </c>
      <c r="K179" s="29">
        <v>0</v>
      </c>
      <c r="L179" s="29">
        <v>0</v>
      </c>
      <c r="M179" s="29">
        <v>0</v>
      </c>
      <c r="N179" s="29">
        <v>0</v>
      </c>
      <c r="O179" s="49">
        <f t="shared" si="86"/>
        <v>0</v>
      </c>
      <c r="P179" s="49">
        <f t="shared" si="87"/>
        <v>0</v>
      </c>
      <c r="Q179" s="49">
        <f t="shared" si="88"/>
        <v>0</v>
      </c>
      <c r="R179" s="42"/>
      <c r="S179" s="42"/>
      <c r="T179" s="42"/>
    </row>
    <row r="180" spans="1:20" ht="24.75" customHeight="1" x14ac:dyDescent="0.3">
      <c r="A180" s="31" t="s">
        <v>43</v>
      </c>
      <c r="B180" s="26" t="s">
        <v>42</v>
      </c>
      <c r="C180" s="78">
        <f>SUM(C181:C203)</f>
        <v>1162372.56</v>
      </c>
      <c r="D180" s="78">
        <f>SUM(D181:D203)</f>
        <v>759136.4800000001</v>
      </c>
      <c r="E180" s="78">
        <f>SUM(E181:E203)</f>
        <v>458350.47000000003</v>
      </c>
      <c r="F180" s="48">
        <f>SUM(F181:F205)</f>
        <v>952138.89600000007</v>
      </c>
      <c r="G180" s="48">
        <f t="shared" ref="G180:N180" si="102">SUM(G181:G205)</f>
        <v>759136.06912</v>
      </c>
      <c r="H180" s="48">
        <f t="shared" si="102"/>
        <v>458350.47000000003</v>
      </c>
      <c r="I180" s="27">
        <f>SUM(I181:I205)</f>
        <v>952138.89600000007</v>
      </c>
      <c r="J180" s="27">
        <f t="shared" ref="J180:K180" si="103">SUM(J181:J205)</f>
        <v>759136.06912</v>
      </c>
      <c r="K180" s="27">
        <f t="shared" si="103"/>
        <v>458350.47000000003</v>
      </c>
      <c r="L180" s="27">
        <f t="shared" si="102"/>
        <v>405576.80599000002</v>
      </c>
      <c r="M180" s="27">
        <f t="shared" si="102"/>
        <v>1033641.6627200001</v>
      </c>
      <c r="N180" s="27">
        <f t="shared" si="102"/>
        <v>553721.93999999994</v>
      </c>
      <c r="O180" s="48">
        <f t="shared" si="86"/>
        <v>-546562.09001000004</v>
      </c>
      <c r="P180" s="48">
        <f t="shared" si="87"/>
        <v>274505.59360000014</v>
      </c>
      <c r="Q180" s="48">
        <f t="shared" si="88"/>
        <v>95371.469999999914</v>
      </c>
      <c r="R180" s="56"/>
      <c r="S180" s="56"/>
      <c r="T180" s="56"/>
    </row>
    <row r="181" spans="1:20" s="15" customFormat="1" ht="51.75" customHeight="1" x14ac:dyDescent="0.3">
      <c r="A181" s="30"/>
      <c r="B181" s="67" t="s">
        <v>39</v>
      </c>
      <c r="C181" s="33">
        <v>3854</v>
      </c>
      <c r="D181" s="33">
        <v>2004</v>
      </c>
      <c r="E181" s="33">
        <v>0</v>
      </c>
      <c r="F181" s="50">
        <v>3853.056</v>
      </c>
      <c r="G181" s="50">
        <v>2003.5891200000001</v>
      </c>
      <c r="H181" s="50">
        <v>0</v>
      </c>
      <c r="I181" s="33">
        <v>3853.056</v>
      </c>
      <c r="J181" s="33">
        <v>2003.5891200000001</v>
      </c>
      <c r="K181" s="33">
        <v>0</v>
      </c>
      <c r="L181" s="33">
        <v>7272.4761899999994</v>
      </c>
      <c r="M181" s="33">
        <v>2003.5891200000001</v>
      </c>
      <c r="N181" s="33">
        <v>0</v>
      </c>
      <c r="O181" s="50">
        <f t="shared" si="86"/>
        <v>3419.4201899999994</v>
      </c>
      <c r="P181" s="50">
        <f t="shared" si="87"/>
        <v>0</v>
      </c>
      <c r="Q181" s="50">
        <f t="shared" si="88"/>
        <v>0</v>
      </c>
      <c r="R181" s="42"/>
      <c r="S181" s="42"/>
      <c r="T181" s="42"/>
    </row>
    <row r="182" spans="1:20" s="15" customFormat="1" ht="50.25" customHeight="1" x14ac:dyDescent="0.3">
      <c r="A182" s="30"/>
      <c r="B182" s="67" t="s">
        <v>40</v>
      </c>
      <c r="C182" s="33">
        <v>14619</v>
      </c>
      <c r="D182" s="33">
        <v>15203</v>
      </c>
      <c r="E182" s="33">
        <v>15812</v>
      </c>
      <c r="F182" s="50">
        <v>14619</v>
      </c>
      <c r="G182" s="50">
        <v>15203</v>
      </c>
      <c r="H182" s="50">
        <v>15812</v>
      </c>
      <c r="I182" s="33">
        <v>14619</v>
      </c>
      <c r="J182" s="33">
        <v>15203</v>
      </c>
      <c r="K182" s="33">
        <v>15812</v>
      </c>
      <c r="L182" s="33">
        <v>14619</v>
      </c>
      <c r="M182" s="33">
        <v>15203</v>
      </c>
      <c r="N182" s="33">
        <v>15812</v>
      </c>
      <c r="O182" s="50">
        <f t="shared" si="86"/>
        <v>0</v>
      </c>
      <c r="P182" s="50">
        <f t="shared" si="87"/>
        <v>0</v>
      </c>
      <c r="Q182" s="50">
        <f t="shared" si="88"/>
        <v>0</v>
      </c>
      <c r="R182" s="42"/>
      <c r="S182" s="42"/>
      <c r="T182" s="42"/>
    </row>
    <row r="183" spans="1:20" s="15" customFormat="1" ht="48.75" customHeight="1" x14ac:dyDescent="0.3">
      <c r="A183" s="30"/>
      <c r="B183" s="67" t="s">
        <v>308</v>
      </c>
      <c r="C183" s="33">
        <v>35762</v>
      </c>
      <c r="D183" s="33">
        <v>0</v>
      </c>
      <c r="E183" s="33">
        <v>0</v>
      </c>
      <c r="F183" s="50">
        <v>35762</v>
      </c>
      <c r="G183" s="50">
        <v>0</v>
      </c>
      <c r="H183" s="50">
        <v>0</v>
      </c>
      <c r="I183" s="33">
        <v>35762</v>
      </c>
      <c r="J183" s="33">
        <v>0</v>
      </c>
      <c r="K183" s="33">
        <v>0</v>
      </c>
      <c r="L183" s="33">
        <v>38231.51</v>
      </c>
      <c r="M183" s="33">
        <v>97378.58</v>
      </c>
      <c r="N183" s="33">
        <v>0</v>
      </c>
      <c r="O183" s="50">
        <f t="shared" si="86"/>
        <v>2469.510000000002</v>
      </c>
      <c r="P183" s="50">
        <f t="shared" si="87"/>
        <v>97378.58</v>
      </c>
      <c r="Q183" s="50">
        <f t="shared" si="88"/>
        <v>0</v>
      </c>
      <c r="R183" s="42"/>
      <c r="S183" s="42"/>
      <c r="T183" s="42"/>
    </row>
    <row r="184" spans="1:20" s="15" customFormat="1" ht="51" customHeight="1" x14ac:dyDescent="0.3">
      <c r="A184" s="30"/>
      <c r="B184" s="67" t="s">
        <v>309</v>
      </c>
      <c r="C184" s="33">
        <v>114791</v>
      </c>
      <c r="D184" s="33">
        <v>74460</v>
      </c>
      <c r="E184" s="33">
        <v>205105</v>
      </c>
      <c r="F184" s="50">
        <f>114791-109774.72</f>
        <v>5016.2799999999988</v>
      </c>
      <c r="G184" s="33">
        <f>74460</f>
        <v>74460</v>
      </c>
      <c r="H184" s="50">
        <v>205105</v>
      </c>
      <c r="I184" s="33">
        <f>114791-109774.72</f>
        <v>5016.2799999999988</v>
      </c>
      <c r="J184" s="33">
        <f>74460</f>
        <v>74460</v>
      </c>
      <c r="K184" s="33">
        <v>205105</v>
      </c>
      <c r="L184" s="33">
        <v>55524.549999999996</v>
      </c>
      <c r="M184" s="33">
        <v>243826.49160000001</v>
      </c>
      <c r="N184" s="33">
        <v>205105</v>
      </c>
      <c r="O184" s="50">
        <f t="shared" si="86"/>
        <v>50508.27</v>
      </c>
      <c r="P184" s="50">
        <f t="shared" si="87"/>
        <v>169366.49160000001</v>
      </c>
      <c r="Q184" s="50">
        <f t="shared" si="88"/>
        <v>0</v>
      </c>
      <c r="R184" s="42"/>
      <c r="S184" s="42"/>
      <c r="T184" s="42"/>
    </row>
    <row r="185" spans="1:20" s="15" customFormat="1" ht="63" customHeight="1" x14ac:dyDescent="0.3">
      <c r="A185" s="30"/>
      <c r="B185" s="67" t="s">
        <v>340</v>
      </c>
      <c r="C185" s="33">
        <v>9184</v>
      </c>
      <c r="D185" s="33">
        <v>0</v>
      </c>
      <c r="E185" s="33">
        <v>0</v>
      </c>
      <c r="F185" s="50">
        <v>9184</v>
      </c>
      <c r="G185" s="50">
        <v>0</v>
      </c>
      <c r="H185" s="50">
        <v>0</v>
      </c>
      <c r="I185" s="33">
        <v>9184</v>
      </c>
      <c r="J185" s="33">
        <v>0</v>
      </c>
      <c r="K185" s="33">
        <v>0</v>
      </c>
      <c r="L185" s="33">
        <v>9184</v>
      </c>
      <c r="M185" s="33">
        <v>21222.59</v>
      </c>
      <c r="N185" s="33">
        <v>0</v>
      </c>
      <c r="O185" s="50">
        <f t="shared" si="86"/>
        <v>0</v>
      </c>
      <c r="P185" s="50">
        <f t="shared" si="87"/>
        <v>21222.59</v>
      </c>
      <c r="Q185" s="50">
        <f t="shared" si="88"/>
        <v>0</v>
      </c>
      <c r="R185" s="42"/>
      <c r="S185" s="42"/>
      <c r="T185" s="42"/>
    </row>
    <row r="186" spans="1:20" s="15" customFormat="1" ht="51" customHeight="1" x14ac:dyDescent="0.3">
      <c r="A186" s="30"/>
      <c r="B186" s="67" t="s">
        <v>310</v>
      </c>
      <c r="C186" s="33">
        <v>7653</v>
      </c>
      <c r="D186" s="33">
        <v>13140</v>
      </c>
      <c r="E186" s="33">
        <v>36195</v>
      </c>
      <c r="F186" s="50">
        <v>0</v>
      </c>
      <c r="G186" s="50">
        <v>13140</v>
      </c>
      <c r="H186" s="50">
        <v>36195</v>
      </c>
      <c r="I186" s="33">
        <v>0</v>
      </c>
      <c r="J186" s="33">
        <v>13140</v>
      </c>
      <c r="K186" s="33">
        <v>36195</v>
      </c>
      <c r="L186" s="33">
        <v>1286.8697999999999</v>
      </c>
      <c r="M186" s="33">
        <v>22738.482</v>
      </c>
      <c r="N186" s="33">
        <v>36195</v>
      </c>
      <c r="O186" s="50">
        <f t="shared" si="86"/>
        <v>1286.8697999999999</v>
      </c>
      <c r="P186" s="50">
        <f t="shared" si="87"/>
        <v>9598.482</v>
      </c>
      <c r="Q186" s="50">
        <f t="shared" si="88"/>
        <v>0</v>
      </c>
      <c r="R186" s="42"/>
      <c r="S186" s="42"/>
      <c r="T186" s="42"/>
    </row>
    <row r="187" spans="1:20" s="15" customFormat="1" ht="66" customHeight="1" x14ac:dyDescent="0.3">
      <c r="A187" s="30"/>
      <c r="B187" s="67" t="s">
        <v>283</v>
      </c>
      <c r="C187" s="33">
        <v>37793</v>
      </c>
      <c r="D187" s="33">
        <v>37793</v>
      </c>
      <c r="E187" s="33">
        <v>37793</v>
      </c>
      <c r="F187" s="50">
        <v>37793</v>
      </c>
      <c r="G187" s="50">
        <v>37793</v>
      </c>
      <c r="H187" s="50">
        <v>37793</v>
      </c>
      <c r="I187" s="33">
        <v>37793</v>
      </c>
      <c r="J187" s="33">
        <v>37793</v>
      </c>
      <c r="K187" s="33">
        <v>37793</v>
      </c>
      <c r="L187" s="33">
        <v>38383</v>
      </c>
      <c r="M187" s="33">
        <v>37793</v>
      </c>
      <c r="N187" s="33">
        <v>37793</v>
      </c>
      <c r="O187" s="50">
        <f t="shared" si="86"/>
        <v>590</v>
      </c>
      <c r="P187" s="50">
        <f t="shared" si="87"/>
        <v>0</v>
      </c>
      <c r="Q187" s="50">
        <f t="shared" si="88"/>
        <v>0</v>
      </c>
      <c r="R187" s="42"/>
      <c r="S187" s="42"/>
      <c r="T187" s="42"/>
    </row>
    <row r="188" spans="1:20" s="15" customFormat="1" ht="64.5" customHeight="1" x14ac:dyDescent="0.3">
      <c r="A188" s="30"/>
      <c r="B188" s="67" t="s">
        <v>41</v>
      </c>
      <c r="C188" s="76">
        <v>1941.86</v>
      </c>
      <c r="D188" s="76">
        <v>2021.47</v>
      </c>
      <c r="E188" s="76">
        <v>2104.35</v>
      </c>
      <c r="F188" s="50">
        <v>1941.86</v>
      </c>
      <c r="G188" s="50">
        <v>2021.47</v>
      </c>
      <c r="H188" s="50">
        <v>2104.35</v>
      </c>
      <c r="I188" s="33">
        <v>1941.86</v>
      </c>
      <c r="J188" s="33">
        <v>2021.47</v>
      </c>
      <c r="K188" s="33">
        <v>2104.35</v>
      </c>
      <c r="L188" s="33">
        <v>1941.86</v>
      </c>
      <c r="M188" s="33">
        <v>2021.47</v>
      </c>
      <c r="N188" s="33">
        <v>2104.35</v>
      </c>
      <c r="O188" s="50">
        <f t="shared" si="86"/>
        <v>0</v>
      </c>
      <c r="P188" s="50">
        <f t="shared" si="87"/>
        <v>0</v>
      </c>
      <c r="Q188" s="50">
        <f t="shared" si="88"/>
        <v>0</v>
      </c>
      <c r="R188" s="42"/>
      <c r="S188" s="42"/>
      <c r="T188" s="42"/>
    </row>
    <row r="189" spans="1:20" s="15" customFormat="1" ht="111.75" customHeight="1" x14ac:dyDescent="0.3">
      <c r="A189" s="30"/>
      <c r="B189" s="67" t="s">
        <v>311</v>
      </c>
      <c r="C189" s="33">
        <v>232</v>
      </c>
      <c r="D189" s="33">
        <v>232</v>
      </c>
      <c r="E189" s="33">
        <v>232</v>
      </c>
      <c r="F189" s="50">
        <v>232</v>
      </c>
      <c r="G189" s="50">
        <v>232</v>
      </c>
      <c r="H189" s="50">
        <v>232</v>
      </c>
      <c r="I189" s="33">
        <v>232</v>
      </c>
      <c r="J189" s="33">
        <v>232</v>
      </c>
      <c r="K189" s="33">
        <v>232</v>
      </c>
      <c r="L189" s="33">
        <v>232</v>
      </c>
      <c r="M189" s="33">
        <v>232</v>
      </c>
      <c r="N189" s="33">
        <v>232</v>
      </c>
      <c r="O189" s="50">
        <f t="shared" si="86"/>
        <v>0</v>
      </c>
      <c r="P189" s="50">
        <f t="shared" si="87"/>
        <v>0</v>
      </c>
      <c r="Q189" s="50">
        <f t="shared" si="88"/>
        <v>0</v>
      </c>
      <c r="R189" s="42"/>
      <c r="S189" s="42"/>
      <c r="T189" s="42"/>
    </row>
    <row r="190" spans="1:20" s="15" customFormat="1" ht="39.75" customHeight="1" x14ac:dyDescent="0.3">
      <c r="A190" s="30"/>
      <c r="B190" s="67" t="s">
        <v>341</v>
      </c>
      <c r="C190" s="33">
        <v>0</v>
      </c>
      <c r="D190" s="33">
        <v>592</v>
      </c>
      <c r="E190" s="33">
        <v>0</v>
      </c>
      <c r="F190" s="50">
        <v>0</v>
      </c>
      <c r="G190" s="50">
        <v>592</v>
      </c>
      <c r="H190" s="50">
        <v>0</v>
      </c>
      <c r="I190" s="33">
        <v>0</v>
      </c>
      <c r="J190" s="33">
        <v>592</v>
      </c>
      <c r="K190" s="33">
        <v>0</v>
      </c>
      <c r="L190" s="33">
        <v>0</v>
      </c>
      <c r="M190" s="33">
        <v>683</v>
      </c>
      <c r="N190" s="33">
        <v>0</v>
      </c>
      <c r="O190" s="50">
        <f t="shared" si="86"/>
        <v>0</v>
      </c>
      <c r="P190" s="50">
        <f t="shared" si="87"/>
        <v>91</v>
      </c>
      <c r="Q190" s="50">
        <f t="shared" si="88"/>
        <v>0</v>
      </c>
      <c r="R190" s="42"/>
      <c r="S190" s="42"/>
      <c r="T190" s="42"/>
    </row>
    <row r="191" spans="1:20" s="15" customFormat="1" ht="49.5" customHeight="1" x14ac:dyDescent="0.3">
      <c r="A191" s="30"/>
      <c r="B191" s="67" t="s">
        <v>342</v>
      </c>
      <c r="C191" s="33">
        <v>2615</v>
      </c>
      <c r="D191" s="33">
        <v>0</v>
      </c>
      <c r="E191" s="33">
        <v>0</v>
      </c>
      <c r="F191" s="50">
        <v>2615</v>
      </c>
      <c r="G191" s="50">
        <v>0</v>
      </c>
      <c r="H191" s="50">
        <v>0</v>
      </c>
      <c r="I191" s="33">
        <v>2615</v>
      </c>
      <c r="J191" s="33">
        <v>0</v>
      </c>
      <c r="K191" s="33">
        <v>0</v>
      </c>
      <c r="L191" s="33">
        <v>2615</v>
      </c>
      <c r="M191" s="33">
        <v>0</v>
      </c>
      <c r="N191" s="33">
        <v>0</v>
      </c>
      <c r="O191" s="50">
        <f t="shared" si="86"/>
        <v>0</v>
      </c>
      <c r="P191" s="50">
        <f t="shared" si="87"/>
        <v>0</v>
      </c>
      <c r="Q191" s="50">
        <f t="shared" si="88"/>
        <v>0</v>
      </c>
      <c r="R191" s="42"/>
      <c r="S191" s="42"/>
      <c r="T191" s="42"/>
    </row>
    <row r="192" spans="1:20" s="15" customFormat="1" ht="24" customHeight="1" x14ac:dyDescent="0.3">
      <c r="A192" s="30"/>
      <c r="B192" s="67" t="s">
        <v>319</v>
      </c>
      <c r="C192" s="76">
        <v>423720.31</v>
      </c>
      <c r="D192" s="76">
        <v>340483.62</v>
      </c>
      <c r="E192" s="33">
        <v>0</v>
      </c>
      <c r="F192" s="50">
        <v>423720.31</v>
      </c>
      <c r="G192" s="50">
        <v>340483.62</v>
      </c>
      <c r="H192" s="50">
        <v>0</v>
      </c>
      <c r="I192" s="33">
        <v>423720.31</v>
      </c>
      <c r="J192" s="33">
        <v>340483.62</v>
      </c>
      <c r="K192" s="33">
        <v>0</v>
      </c>
      <c r="L192" s="33">
        <v>4832.640000000014</v>
      </c>
      <c r="M192" s="33">
        <v>0</v>
      </c>
      <c r="N192" s="33">
        <v>0</v>
      </c>
      <c r="O192" s="50">
        <f t="shared" si="86"/>
        <v>-418887.67</v>
      </c>
      <c r="P192" s="50">
        <f t="shared" si="87"/>
        <v>-340483.62</v>
      </c>
      <c r="Q192" s="50">
        <f t="shared" si="88"/>
        <v>0</v>
      </c>
      <c r="R192" s="42"/>
      <c r="S192" s="42"/>
      <c r="T192" s="42"/>
    </row>
    <row r="193" spans="1:20" s="15" customFormat="1" ht="24" customHeight="1" x14ac:dyDescent="0.3">
      <c r="A193" s="30"/>
      <c r="B193" s="67" t="s">
        <v>345</v>
      </c>
      <c r="C193" s="33">
        <v>0</v>
      </c>
      <c r="D193" s="33">
        <v>0</v>
      </c>
      <c r="E193" s="33">
        <v>19200</v>
      </c>
      <c r="F193" s="50">
        <v>0</v>
      </c>
      <c r="G193" s="50">
        <v>0</v>
      </c>
      <c r="H193" s="50">
        <v>19200</v>
      </c>
      <c r="I193" s="33">
        <v>0</v>
      </c>
      <c r="J193" s="33">
        <v>0</v>
      </c>
      <c r="K193" s="33">
        <v>19200</v>
      </c>
      <c r="L193" s="33">
        <v>0</v>
      </c>
      <c r="M193" s="33">
        <v>0</v>
      </c>
      <c r="N193" s="33">
        <v>0</v>
      </c>
      <c r="O193" s="50">
        <f t="shared" si="86"/>
        <v>0</v>
      </c>
      <c r="P193" s="50">
        <f t="shared" si="87"/>
        <v>0</v>
      </c>
      <c r="Q193" s="50">
        <f t="shared" si="88"/>
        <v>-19200</v>
      </c>
      <c r="R193" s="42"/>
      <c r="S193" s="42"/>
      <c r="T193" s="42"/>
    </row>
    <row r="194" spans="1:20" s="15" customFormat="1" ht="65.25" customHeight="1" x14ac:dyDescent="0.3">
      <c r="A194" s="30"/>
      <c r="B194" s="67" t="s">
        <v>320</v>
      </c>
      <c r="C194" s="76">
        <v>159022.45000000001</v>
      </c>
      <c r="D194" s="76">
        <v>159022.45000000001</v>
      </c>
      <c r="E194" s="76">
        <v>87566.16</v>
      </c>
      <c r="F194" s="50">
        <v>159022.45000000001</v>
      </c>
      <c r="G194" s="50">
        <v>159022.45000000001</v>
      </c>
      <c r="H194" s="50">
        <v>87566.16</v>
      </c>
      <c r="I194" s="33">
        <v>159022.45000000001</v>
      </c>
      <c r="J194" s="33">
        <v>159022.45000000001</v>
      </c>
      <c r="K194" s="33">
        <v>87566.16</v>
      </c>
      <c r="L194" s="33">
        <v>0</v>
      </c>
      <c r="M194" s="33">
        <v>203473.46000000002</v>
      </c>
      <c r="N194" s="33">
        <v>202137.63</v>
      </c>
      <c r="O194" s="50">
        <f t="shared" si="86"/>
        <v>-159022.45000000001</v>
      </c>
      <c r="P194" s="50">
        <f t="shared" si="87"/>
        <v>44451.010000000009</v>
      </c>
      <c r="Q194" s="50">
        <f t="shared" si="88"/>
        <v>114571.47</v>
      </c>
      <c r="R194" s="42"/>
      <c r="S194" s="42"/>
      <c r="T194" s="42"/>
    </row>
    <row r="195" spans="1:20" s="15" customFormat="1" ht="66" customHeight="1" x14ac:dyDescent="0.3">
      <c r="A195" s="30"/>
      <c r="B195" s="67" t="s">
        <v>322</v>
      </c>
      <c r="C195" s="33">
        <v>7355</v>
      </c>
      <c r="D195" s="33">
        <v>0</v>
      </c>
      <c r="E195" s="33">
        <v>0</v>
      </c>
      <c r="F195" s="50">
        <v>7355</v>
      </c>
      <c r="G195" s="50">
        <v>0</v>
      </c>
      <c r="H195" s="50">
        <v>0</v>
      </c>
      <c r="I195" s="33">
        <v>7355</v>
      </c>
      <c r="J195" s="33">
        <v>0</v>
      </c>
      <c r="K195" s="33">
        <v>0</v>
      </c>
      <c r="L195" s="33">
        <v>0</v>
      </c>
      <c r="M195" s="33">
        <v>7355</v>
      </c>
      <c r="N195" s="33">
        <v>0</v>
      </c>
      <c r="O195" s="50">
        <f t="shared" si="86"/>
        <v>-7355</v>
      </c>
      <c r="P195" s="50">
        <f t="shared" si="87"/>
        <v>7355</v>
      </c>
      <c r="Q195" s="50">
        <f t="shared" si="88"/>
        <v>0</v>
      </c>
      <c r="R195" s="42"/>
      <c r="S195" s="42"/>
      <c r="T195" s="42"/>
    </row>
    <row r="196" spans="1:20" s="15" customFormat="1" ht="49.5" customHeight="1" x14ac:dyDescent="0.3">
      <c r="A196" s="30"/>
      <c r="B196" s="67" t="s">
        <v>323</v>
      </c>
      <c r="C196" s="33">
        <v>59874.9</v>
      </c>
      <c r="D196" s="33">
        <v>59874.9</v>
      </c>
      <c r="E196" s="33">
        <v>0</v>
      </c>
      <c r="F196" s="50">
        <v>59874.9</v>
      </c>
      <c r="G196" s="50">
        <v>59874.9</v>
      </c>
      <c r="H196" s="50">
        <v>0</v>
      </c>
      <c r="I196" s="33">
        <v>59874.9</v>
      </c>
      <c r="J196" s="33">
        <v>59874.9</v>
      </c>
      <c r="K196" s="33">
        <v>0</v>
      </c>
      <c r="L196" s="33">
        <v>3314.5600000000049</v>
      </c>
      <c r="M196" s="33">
        <v>293983.09999999998</v>
      </c>
      <c r="N196" s="33">
        <v>0</v>
      </c>
      <c r="O196" s="50">
        <f t="shared" si="86"/>
        <v>-56560.34</v>
      </c>
      <c r="P196" s="50">
        <f t="shared" si="87"/>
        <v>234108.19999999998</v>
      </c>
      <c r="Q196" s="50">
        <f t="shared" si="88"/>
        <v>0</v>
      </c>
      <c r="R196" s="42"/>
      <c r="S196" s="42"/>
      <c r="T196" s="42"/>
    </row>
    <row r="197" spans="1:20" s="15" customFormat="1" ht="51.75" customHeight="1" x14ac:dyDescent="0.3">
      <c r="A197" s="30"/>
      <c r="B197" s="67" t="s">
        <v>324</v>
      </c>
      <c r="C197" s="33">
        <v>41340</v>
      </c>
      <c r="D197" s="33">
        <v>0</v>
      </c>
      <c r="E197" s="33">
        <v>0</v>
      </c>
      <c r="F197" s="50">
        <v>41340</v>
      </c>
      <c r="G197" s="50">
        <v>0</v>
      </c>
      <c r="H197" s="50">
        <v>0</v>
      </c>
      <c r="I197" s="33">
        <v>41340</v>
      </c>
      <c r="J197" s="33">
        <v>0</v>
      </c>
      <c r="K197" s="33">
        <v>0</v>
      </c>
      <c r="L197" s="33">
        <v>41340</v>
      </c>
      <c r="M197" s="33">
        <v>0</v>
      </c>
      <c r="N197" s="33">
        <v>0</v>
      </c>
      <c r="O197" s="50">
        <f t="shared" si="86"/>
        <v>0</v>
      </c>
      <c r="P197" s="50">
        <f t="shared" si="87"/>
        <v>0</v>
      </c>
      <c r="Q197" s="50">
        <f t="shared" si="88"/>
        <v>0</v>
      </c>
      <c r="R197" s="42"/>
      <c r="S197" s="42"/>
      <c r="T197" s="42"/>
    </row>
    <row r="198" spans="1:20" s="15" customFormat="1" ht="25.5" customHeight="1" x14ac:dyDescent="0.3">
      <c r="A198" s="30"/>
      <c r="B198" s="67" t="s">
        <v>326</v>
      </c>
      <c r="C198" s="76">
        <v>7847.04</v>
      </c>
      <c r="D198" s="76">
        <v>7847.04</v>
      </c>
      <c r="E198" s="76">
        <v>8337.9599999999991</v>
      </c>
      <c r="F198" s="50">
        <v>7847.04</v>
      </c>
      <c r="G198" s="50">
        <v>7847.04</v>
      </c>
      <c r="H198" s="50">
        <v>8337.9599999999991</v>
      </c>
      <c r="I198" s="33">
        <v>7847.04</v>
      </c>
      <c r="J198" s="33">
        <v>7847.04</v>
      </c>
      <c r="K198" s="33">
        <v>8337.9599999999991</v>
      </c>
      <c r="L198" s="33">
        <v>4742.9699999999993</v>
      </c>
      <c r="M198" s="33">
        <v>7847.04</v>
      </c>
      <c r="N198" s="33">
        <v>8337.9599999999991</v>
      </c>
      <c r="O198" s="50">
        <f t="shared" si="86"/>
        <v>-3104.0700000000006</v>
      </c>
      <c r="P198" s="50">
        <f t="shared" si="87"/>
        <v>0</v>
      </c>
      <c r="Q198" s="50">
        <f t="shared" si="88"/>
        <v>0</v>
      </c>
      <c r="R198" s="42"/>
      <c r="S198" s="42"/>
      <c r="T198" s="42"/>
    </row>
    <row r="199" spans="1:20" s="15" customFormat="1" ht="52.5" customHeight="1" x14ac:dyDescent="0.3">
      <c r="A199" s="30"/>
      <c r="B199" s="67" t="s">
        <v>328</v>
      </c>
      <c r="C199" s="33">
        <v>43044</v>
      </c>
      <c r="D199" s="33">
        <v>40349</v>
      </c>
      <c r="E199" s="33">
        <v>39891</v>
      </c>
      <c r="F199" s="50">
        <v>43044</v>
      </c>
      <c r="G199" s="50">
        <v>40349</v>
      </c>
      <c r="H199" s="50">
        <v>39891</v>
      </c>
      <c r="I199" s="33">
        <v>43044</v>
      </c>
      <c r="J199" s="33">
        <v>40349</v>
      </c>
      <c r="K199" s="33">
        <v>39891</v>
      </c>
      <c r="L199" s="33">
        <v>43044</v>
      </c>
      <c r="M199" s="33">
        <v>40349</v>
      </c>
      <c r="N199" s="33">
        <v>39891</v>
      </c>
      <c r="O199" s="50">
        <f t="shared" si="86"/>
        <v>0</v>
      </c>
      <c r="P199" s="50">
        <f t="shared" si="87"/>
        <v>0</v>
      </c>
      <c r="Q199" s="50">
        <f t="shared" si="88"/>
        <v>0</v>
      </c>
      <c r="R199" s="42"/>
      <c r="S199" s="42"/>
      <c r="T199" s="42"/>
    </row>
    <row r="200" spans="1:20" s="15" customFormat="1" ht="36" customHeight="1" x14ac:dyDescent="0.3">
      <c r="A200" s="30"/>
      <c r="B200" s="67" t="s">
        <v>329</v>
      </c>
      <c r="C200" s="33">
        <v>6114</v>
      </c>
      <c r="D200" s="33">
        <v>6114</v>
      </c>
      <c r="E200" s="33">
        <v>6114</v>
      </c>
      <c r="F200" s="50">
        <v>6114</v>
      </c>
      <c r="G200" s="50">
        <v>6114</v>
      </c>
      <c r="H200" s="50">
        <v>6114</v>
      </c>
      <c r="I200" s="33">
        <v>6114</v>
      </c>
      <c r="J200" s="33">
        <v>6114</v>
      </c>
      <c r="K200" s="33">
        <v>6114</v>
      </c>
      <c r="L200" s="33">
        <v>6114</v>
      </c>
      <c r="M200" s="33">
        <v>6114</v>
      </c>
      <c r="N200" s="33">
        <v>6114</v>
      </c>
      <c r="O200" s="50">
        <f t="shared" si="86"/>
        <v>0</v>
      </c>
      <c r="P200" s="50">
        <f t="shared" si="87"/>
        <v>0</v>
      </c>
      <c r="Q200" s="50">
        <f t="shared" si="88"/>
        <v>0</v>
      </c>
      <c r="R200" s="42"/>
      <c r="S200" s="42"/>
      <c r="T200" s="42"/>
    </row>
    <row r="201" spans="1:20" s="15" customFormat="1" ht="24.75" customHeight="1" x14ac:dyDescent="0.3">
      <c r="A201" s="30"/>
      <c r="B201" s="67" t="s">
        <v>344</v>
      </c>
      <c r="C201" s="33">
        <v>92805</v>
      </c>
      <c r="D201" s="33">
        <v>0</v>
      </c>
      <c r="E201" s="33">
        <v>0</v>
      </c>
      <c r="F201" s="50">
        <v>92805</v>
      </c>
      <c r="G201" s="50">
        <v>0</v>
      </c>
      <c r="H201" s="50">
        <v>0</v>
      </c>
      <c r="I201" s="33">
        <v>92805</v>
      </c>
      <c r="J201" s="33">
        <v>0</v>
      </c>
      <c r="K201" s="33">
        <v>0</v>
      </c>
      <c r="L201" s="33">
        <v>92805</v>
      </c>
      <c r="M201" s="33">
        <v>0</v>
      </c>
      <c r="N201" s="33">
        <v>0</v>
      </c>
      <c r="O201" s="50">
        <f t="shared" si="86"/>
        <v>0</v>
      </c>
      <c r="P201" s="50">
        <f t="shared" si="87"/>
        <v>0</v>
      </c>
      <c r="Q201" s="50">
        <f t="shared" si="88"/>
        <v>0</v>
      </c>
      <c r="R201" s="42"/>
      <c r="S201" s="42"/>
      <c r="T201" s="42"/>
    </row>
    <row r="202" spans="1:20" s="15" customFormat="1" ht="53.25" customHeight="1" x14ac:dyDescent="0.3">
      <c r="A202" s="30"/>
      <c r="B202" s="91" t="s">
        <v>368</v>
      </c>
      <c r="C202" s="33">
        <v>92805</v>
      </c>
      <c r="D202" s="33">
        <v>0</v>
      </c>
      <c r="E202" s="33">
        <v>0</v>
      </c>
      <c r="F202" s="50"/>
      <c r="G202" s="50"/>
      <c r="H202" s="50"/>
      <c r="I202" s="33">
        <v>0</v>
      </c>
      <c r="J202" s="33">
        <v>0</v>
      </c>
      <c r="K202" s="33">
        <v>0</v>
      </c>
      <c r="L202" s="33">
        <v>7163.5</v>
      </c>
      <c r="M202" s="33">
        <v>16258.87</v>
      </c>
      <c r="N202" s="33">
        <v>0</v>
      </c>
      <c r="O202" s="50">
        <f t="shared" si="86"/>
        <v>7163.5</v>
      </c>
      <c r="P202" s="50">
        <f t="shared" si="87"/>
        <v>16258.87</v>
      </c>
      <c r="Q202" s="50">
        <f t="shared" si="88"/>
        <v>0</v>
      </c>
      <c r="R202" s="42"/>
      <c r="S202" s="42"/>
      <c r="T202" s="42"/>
    </row>
    <row r="203" spans="1:20" s="15" customFormat="1" ht="53.25" customHeight="1" x14ac:dyDescent="0.3">
      <c r="A203" s="30"/>
      <c r="B203" s="91" t="s">
        <v>374</v>
      </c>
      <c r="C203" s="33"/>
      <c r="D203" s="33"/>
      <c r="E203" s="33"/>
      <c r="F203" s="50"/>
      <c r="G203" s="50"/>
      <c r="H203" s="50"/>
      <c r="I203" s="33">
        <v>0</v>
      </c>
      <c r="J203" s="33">
        <v>0</v>
      </c>
      <c r="K203" s="33">
        <v>0</v>
      </c>
      <c r="L203" s="33">
        <v>10696.73</v>
      </c>
      <c r="M203" s="33">
        <v>15158.99</v>
      </c>
      <c r="N203" s="33">
        <v>0</v>
      </c>
      <c r="O203" s="50">
        <f t="shared" si="86"/>
        <v>10696.73</v>
      </c>
      <c r="P203" s="50">
        <f t="shared" si="87"/>
        <v>15158.99</v>
      </c>
      <c r="Q203" s="50">
        <f t="shared" si="88"/>
        <v>0</v>
      </c>
      <c r="R203" s="42"/>
      <c r="S203" s="42"/>
      <c r="T203" s="42"/>
    </row>
    <row r="204" spans="1:20" s="15" customFormat="1" ht="37.5" customHeight="1" x14ac:dyDescent="0.3">
      <c r="A204" s="30"/>
      <c r="B204" s="91" t="s">
        <v>375</v>
      </c>
      <c r="C204" s="33"/>
      <c r="D204" s="33"/>
      <c r="E204" s="33"/>
      <c r="F204" s="50"/>
      <c r="G204" s="50"/>
      <c r="H204" s="50"/>
      <c r="I204" s="33">
        <v>0</v>
      </c>
      <c r="J204" s="33">
        <v>0</v>
      </c>
      <c r="K204" s="33">
        <v>0</v>
      </c>
      <c r="L204" s="33">
        <v>22015.14</v>
      </c>
      <c r="M204" s="33">
        <v>0</v>
      </c>
      <c r="N204" s="33">
        <v>0</v>
      </c>
      <c r="O204" s="50">
        <f t="shared" ref="O204" si="104">L204-I204</f>
        <v>22015.14</v>
      </c>
      <c r="P204" s="50">
        <f t="shared" ref="P204" si="105">M204-J204</f>
        <v>0</v>
      </c>
      <c r="Q204" s="50">
        <f t="shared" ref="Q204" si="106">N204-K204</f>
        <v>0</v>
      </c>
      <c r="R204" s="42"/>
      <c r="S204" s="42"/>
      <c r="T204" s="42"/>
    </row>
    <row r="205" spans="1:20" s="15" customFormat="1" ht="37.5" customHeight="1" x14ac:dyDescent="0.3">
      <c r="A205" s="30"/>
      <c r="B205" s="91" t="s">
        <v>382</v>
      </c>
      <c r="C205" s="33"/>
      <c r="D205" s="33"/>
      <c r="E205" s="33"/>
      <c r="F205" s="50"/>
      <c r="G205" s="50"/>
      <c r="H205" s="50"/>
      <c r="I205" s="33">
        <v>0</v>
      </c>
      <c r="J205" s="33">
        <v>0</v>
      </c>
      <c r="K205" s="33">
        <v>0</v>
      </c>
      <c r="L205" s="33">
        <v>218</v>
      </c>
      <c r="M205" s="33">
        <v>0</v>
      </c>
      <c r="N205" s="33">
        <v>0</v>
      </c>
      <c r="O205" s="50">
        <f t="shared" si="86"/>
        <v>218</v>
      </c>
      <c r="P205" s="50">
        <f t="shared" si="87"/>
        <v>0</v>
      </c>
      <c r="Q205" s="50">
        <f t="shared" si="88"/>
        <v>0</v>
      </c>
      <c r="R205" s="42"/>
      <c r="S205" s="42"/>
      <c r="T205" s="42"/>
    </row>
    <row r="206" spans="1:20" s="7" customFormat="1" ht="35.25" customHeight="1" x14ac:dyDescent="0.3">
      <c r="A206" s="4" t="s">
        <v>38</v>
      </c>
      <c r="B206" s="8" t="s">
        <v>37</v>
      </c>
      <c r="C206" s="80">
        <f>C207+C210+C223+C226+C227+C228+C229</f>
        <v>1895752.57</v>
      </c>
      <c r="D206" s="80">
        <f t="shared" ref="D206:H206" si="107">D207+D210+D223+D226+D227+D228+D229</f>
        <v>1908112.57</v>
      </c>
      <c r="E206" s="80">
        <f t="shared" si="107"/>
        <v>1914357.57</v>
      </c>
      <c r="F206" s="80">
        <f t="shared" si="107"/>
        <v>1895752.57</v>
      </c>
      <c r="G206" s="80">
        <f t="shared" si="107"/>
        <v>1908112.57</v>
      </c>
      <c r="H206" s="80">
        <f t="shared" si="107"/>
        <v>1914357.57</v>
      </c>
      <c r="I206" s="6">
        <f t="shared" ref="I206:K206" si="108">I207+I210+I223+I226+I227+I228+I229</f>
        <v>1895752.57</v>
      </c>
      <c r="J206" s="6">
        <f t="shared" si="108"/>
        <v>1908112.57</v>
      </c>
      <c r="K206" s="6">
        <f t="shared" si="108"/>
        <v>1914357.57</v>
      </c>
      <c r="L206" s="6">
        <f t="shared" ref="L206:N206" si="109">L207+L210+L223+L226+L227+L228+L229</f>
        <v>2028793.57</v>
      </c>
      <c r="M206" s="6">
        <f t="shared" si="109"/>
        <v>1847196.57</v>
      </c>
      <c r="N206" s="6">
        <f t="shared" si="109"/>
        <v>1851204.57</v>
      </c>
      <c r="O206" s="47">
        <f t="shared" si="86"/>
        <v>133041</v>
      </c>
      <c r="P206" s="47">
        <f t="shared" si="87"/>
        <v>-60916</v>
      </c>
      <c r="Q206" s="47">
        <f t="shared" si="88"/>
        <v>-63153</v>
      </c>
      <c r="R206" s="57"/>
      <c r="S206" s="57"/>
      <c r="T206" s="57"/>
    </row>
    <row r="207" spans="1:20" ht="51" customHeight="1" x14ac:dyDescent="0.3">
      <c r="A207" s="9" t="s">
        <v>36</v>
      </c>
      <c r="B207" s="23" t="s">
        <v>35</v>
      </c>
      <c r="C207" s="11">
        <f t="shared" ref="C207:H207" si="110">SUM(C208:C209)</f>
        <v>59365</v>
      </c>
      <c r="D207" s="11">
        <f t="shared" si="110"/>
        <v>61464</v>
      </c>
      <c r="E207" s="11">
        <f t="shared" si="110"/>
        <v>63701</v>
      </c>
      <c r="F207" s="52">
        <f t="shared" si="110"/>
        <v>59365</v>
      </c>
      <c r="G207" s="52">
        <f t="shared" si="110"/>
        <v>61464</v>
      </c>
      <c r="H207" s="52">
        <f t="shared" si="110"/>
        <v>63701</v>
      </c>
      <c r="I207" s="11">
        <f t="shared" ref="I207:K207" si="111">SUM(I208:I209)</f>
        <v>59365</v>
      </c>
      <c r="J207" s="11">
        <f t="shared" si="111"/>
        <v>61464</v>
      </c>
      <c r="K207" s="11">
        <f t="shared" si="111"/>
        <v>63701</v>
      </c>
      <c r="L207" s="11">
        <f t="shared" ref="L207:N207" si="112">SUM(L208:L209)</f>
        <v>41082</v>
      </c>
      <c r="M207" s="11">
        <f t="shared" si="112"/>
        <v>0</v>
      </c>
      <c r="N207" s="11">
        <f t="shared" si="112"/>
        <v>0</v>
      </c>
      <c r="O207" s="52">
        <f t="shared" si="86"/>
        <v>-18283</v>
      </c>
      <c r="P207" s="52">
        <f t="shared" si="87"/>
        <v>-61464</v>
      </c>
      <c r="Q207" s="52">
        <f t="shared" si="88"/>
        <v>-63701</v>
      </c>
      <c r="R207" s="56"/>
      <c r="S207" s="56"/>
      <c r="T207" s="56"/>
    </row>
    <row r="208" spans="1:20" s="15" customFormat="1" ht="33.75" customHeight="1" x14ac:dyDescent="0.3">
      <c r="A208" s="12"/>
      <c r="B208" s="69" t="s">
        <v>34</v>
      </c>
      <c r="C208" s="29">
        <v>53806</v>
      </c>
      <c r="D208" s="29">
        <v>55905</v>
      </c>
      <c r="E208" s="29">
        <v>58142</v>
      </c>
      <c r="F208" s="49">
        <v>53806</v>
      </c>
      <c r="G208" s="49">
        <v>55905</v>
      </c>
      <c r="H208" s="49">
        <v>58142</v>
      </c>
      <c r="I208" s="29">
        <v>53806</v>
      </c>
      <c r="J208" s="29">
        <v>55905</v>
      </c>
      <c r="K208" s="29">
        <v>58142</v>
      </c>
      <c r="L208" s="29">
        <v>35523</v>
      </c>
      <c r="M208" s="29">
        <v>0</v>
      </c>
      <c r="N208" s="29">
        <v>0</v>
      </c>
      <c r="O208" s="49">
        <f t="shared" si="86"/>
        <v>-18283</v>
      </c>
      <c r="P208" s="49">
        <f t="shared" si="87"/>
        <v>-55905</v>
      </c>
      <c r="Q208" s="49">
        <f t="shared" si="88"/>
        <v>-58142</v>
      </c>
      <c r="R208" s="42"/>
      <c r="S208" s="42"/>
      <c r="T208" s="42"/>
    </row>
    <row r="209" spans="1:20" s="15" customFormat="1" ht="33.75" customHeight="1" x14ac:dyDescent="0.3">
      <c r="A209" s="39"/>
      <c r="B209" s="70" t="s">
        <v>33</v>
      </c>
      <c r="C209" s="40">
        <v>5559</v>
      </c>
      <c r="D209" s="40">
        <v>5559</v>
      </c>
      <c r="E209" s="40">
        <v>5559</v>
      </c>
      <c r="F209" s="53">
        <v>5559</v>
      </c>
      <c r="G209" s="53">
        <v>5559</v>
      </c>
      <c r="H209" s="53">
        <v>5559</v>
      </c>
      <c r="I209" s="40">
        <v>5559</v>
      </c>
      <c r="J209" s="40">
        <v>5559</v>
      </c>
      <c r="K209" s="40">
        <v>5559</v>
      </c>
      <c r="L209" s="40">
        <v>5559</v>
      </c>
      <c r="M209" s="29">
        <v>0</v>
      </c>
      <c r="N209" s="29">
        <v>0</v>
      </c>
      <c r="O209" s="53">
        <f t="shared" si="86"/>
        <v>0</v>
      </c>
      <c r="P209" s="53">
        <f t="shared" si="87"/>
        <v>-5559</v>
      </c>
      <c r="Q209" s="53">
        <f t="shared" si="88"/>
        <v>-5559</v>
      </c>
      <c r="R209" s="42"/>
      <c r="S209" s="42"/>
      <c r="T209" s="42"/>
    </row>
    <row r="210" spans="1:20" ht="41.25" customHeight="1" x14ac:dyDescent="0.3">
      <c r="A210" s="9" t="s">
        <v>32</v>
      </c>
      <c r="B210" s="43" t="s">
        <v>31</v>
      </c>
      <c r="C210" s="81">
        <f>SUM(C211:C221)</f>
        <v>33502.57</v>
      </c>
      <c r="D210" s="81">
        <f t="shared" ref="D210:E210" si="113">SUM(D211:D221)</f>
        <v>33582.57</v>
      </c>
      <c r="E210" s="81">
        <f t="shared" si="113"/>
        <v>33591.57</v>
      </c>
      <c r="F210" s="81">
        <f>SUM(F211:F222)</f>
        <v>33502.57</v>
      </c>
      <c r="G210" s="81">
        <f t="shared" ref="G210:H210" si="114">SUM(G211:G222)</f>
        <v>33582.57</v>
      </c>
      <c r="H210" s="81">
        <f t="shared" si="114"/>
        <v>33591.57</v>
      </c>
      <c r="I210" s="11">
        <f>SUM(I211:I222)</f>
        <v>33502.57</v>
      </c>
      <c r="J210" s="11">
        <f t="shared" ref="J210:N210" si="115">SUM(J211:J222)</f>
        <v>33582.57</v>
      </c>
      <c r="K210" s="11">
        <f t="shared" si="115"/>
        <v>33591.57</v>
      </c>
      <c r="L210" s="11">
        <f t="shared" si="115"/>
        <v>33792.57</v>
      </c>
      <c r="M210" s="11">
        <f t="shared" si="115"/>
        <v>34130.57</v>
      </c>
      <c r="N210" s="11">
        <f t="shared" si="115"/>
        <v>34139.57</v>
      </c>
      <c r="O210" s="52">
        <f t="shared" si="86"/>
        <v>290</v>
      </c>
      <c r="P210" s="52">
        <f t="shared" si="87"/>
        <v>548</v>
      </c>
      <c r="Q210" s="52">
        <f t="shared" si="88"/>
        <v>548</v>
      </c>
      <c r="R210" s="56"/>
      <c r="S210" s="56"/>
      <c r="T210" s="56"/>
    </row>
    <row r="211" spans="1:20" s="15" customFormat="1" ht="49.5" customHeight="1" x14ac:dyDescent="0.3">
      <c r="A211" s="12"/>
      <c r="B211" s="71" t="s">
        <v>337</v>
      </c>
      <c r="C211" s="14">
        <v>1848</v>
      </c>
      <c r="D211" s="14">
        <v>1848</v>
      </c>
      <c r="E211" s="14">
        <v>1848</v>
      </c>
      <c r="F211" s="54">
        <v>1848</v>
      </c>
      <c r="G211" s="54">
        <v>1848</v>
      </c>
      <c r="H211" s="54">
        <v>1848</v>
      </c>
      <c r="I211" s="14">
        <v>1848</v>
      </c>
      <c r="J211" s="14">
        <v>1848</v>
      </c>
      <c r="K211" s="14">
        <v>1848</v>
      </c>
      <c r="L211" s="14">
        <v>1848</v>
      </c>
      <c r="M211" s="14">
        <v>1848</v>
      </c>
      <c r="N211" s="14">
        <v>1848</v>
      </c>
      <c r="O211" s="54">
        <f t="shared" si="86"/>
        <v>0</v>
      </c>
      <c r="P211" s="54">
        <f t="shared" si="87"/>
        <v>0</v>
      </c>
      <c r="Q211" s="54">
        <f t="shared" si="88"/>
        <v>0</v>
      </c>
      <c r="R211" s="42"/>
      <c r="S211" s="42"/>
      <c r="T211" s="42"/>
    </row>
    <row r="212" spans="1:20" s="15" customFormat="1" ht="71.25" customHeight="1" x14ac:dyDescent="0.3">
      <c r="A212" s="12"/>
      <c r="B212" s="71" t="s">
        <v>270</v>
      </c>
      <c r="C212" s="14">
        <v>6823</v>
      </c>
      <c r="D212" s="14">
        <v>6823</v>
      </c>
      <c r="E212" s="14">
        <v>6823</v>
      </c>
      <c r="F212" s="54">
        <v>6823</v>
      </c>
      <c r="G212" s="54">
        <v>6823</v>
      </c>
      <c r="H212" s="54">
        <v>6823</v>
      </c>
      <c r="I212" s="14">
        <v>6823</v>
      </c>
      <c r="J212" s="14">
        <v>6823</v>
      </c>
      <c r="K212" s="14">
        <v>6823</v>
      </c>
      <c r="L212" s="14">
        <v>6823</v>
      </c>
      <c r="M212" s="14">
        <v>6823</v>
      </c>
      <c r="N212" s="14">
        <v>6823</v>
      </c>
      <c r="O212" s="54">
        <f t="shared" si="86"/>
        <v>0</v>
      </c>
      <c r="P212" s="54">
        <f t="shared" si="87"/>
        <v>0</v>
      </c>
      <c r="Q212" s="54">
        <f t="shared" si="88"/>
        <v>0</v>
      </c>
      <c r="R212" s="42"/>
      <c r="S212" s="42"/>
      <c r="T212" s="42"/>
    </row>
    <row r="213" spans="1:20" s="15" customFormat="1" ht="68.25" customHeight="1" x14ac:dyDescent="0.3">
      <c r="A213" s="41"/>
      <c r="B213" s="72" t="s">
        <v>30</v>
      </c>
      <c r="C213" s="42">
        <v>5788</v>
      </c>
      <c r="D213" s="42">
        <v>5868</v>
      </c>
      <c r="E213" s="42">
        <v>5877</v>
      </c>
      <c r="F213" s="55">
        <v>5788</v>
      </c>
      <c r="G213" s="55">
        <v>5868</v>
      </c>
      <c r="H213" s="55">
        <v>5877</v>
      </c>
      <c r="I213" s="42">
        <v>5788</v>
      </c>
      <c r="J213" s="42">
        <v>5868</v>
      </c>
      <c r="K213" s="42">
        <v>5877</v>
      </c>
      <c r="L213" s="42">
        <v>5788</v>
      </c>
      <c r="M213" s="42">
        <v>5868</v>
      </c>
      <c r="N213" s="42">
        <v>5877</v>
      </c>
      <c r="O213" s="55">
        <f t="shared" si="86"/>
        <v>0</v>
      </c>
      <c r="P213" s="55">
        <f t="shared" si="87"/>
        <v>0</v>
      </c>
      <c r="Q213" s="55">
        <f t="shared" si="88"/>
        <v>0</v>
      </c>
      <c r="R213" s="42"/>
      <c r="S213" s="42"/>
      <c r="T213" s="42"/>
    </row>
    <row r="214" spans="1:20" s="15" customFormat="1" ht="66" customHeight="1" x14ac:dyDescent="0.3">
      <c r="A214" s="12"/>
      <c r="B214" s="69" t="s">
        <v>29</v>
      </c>
      <c r="C214" s="14">
        <v>155</v>
      </c>
      <c r="D214" s="14">
        <v>155</v>
      </c>
      <c r="E214" s="14">
        <v>155</v>
      </c>
      <c r="F214" s="54">
        <v>155</v>
      </c>
      <c r="G214" s="54">
        <v>155</v>
      </c>
      <c r="H214" s="54">
        <v>155</v>
      </c>
      <c r="I214" s="14">
        <v>155</v>
      </c>
      <c r="J214" s="14">
        <v>155</v>
      </c>
      <c r="K214" s="14">
        <v>155</v>
      </c>
      <c r="L214" s="14">
        <v>171</v>
      </c>
      <c r="M214" s="14">
        <v>155</v>
      </c>
      <c r="N214" s="14">
        <v>155</v>
      </c>
      <c r="O214" s="54">
        <f t="shared" si="86"/>
        <v>16</v>
      </c>
      <c r="P214" s="54">
        <f t="shared" si="87"/>
        <v>0</v>
      </c>
      <c r="Q214" s="54">
        <f t="shared" si="88"/>
        <v>0</v>
      </c>
      <c r="R214" s="42"/>
      <c r="S214" s="42"/>
      <c r="T214" s="42"/>
    </row>
    <row r="215" spans="1:20" s="15" customFormat="1" ht="37.5" customHeight="1" x14ac:dyDescent="0.3">
      <c r="A215" s="12"/>
      <c r="B215" s="69" t="s">
        <v>28</v>
      </c>
      <c r="C215" s="14">
        <v>11239</v>
      </c>
      <c r="D215" s="14">
        <v>11239</v>
      </c>
      <c r="E215" s="14">
        <v>11239</v>
      </c>
      <c r="F215" s="54">
        <v>11239</v>
      </c>
      <c r="G215" s="54">
        <v>11239</v>
      </c>
      <c r="H215" s="54">
        <v>11239</v>
      </c>
      <c r="I215" s="14">
        <v>11239</v>
      </c>
      <c r="J215" s="14">
        <v>11239</v>
      </c>
      <c r="K215" s="14">
        <v>11239</v>
      </c>
      <c r="L215" s="14">
        <v>11239</v>
      </c>
      <c r="M215" s="14">
        <v>11239</v>
      </c>
      <c r="N215" s="14">
        <v>11239</v>
      </c>
      <c r="O215" s="54">
        <f t="shared" si="86"/>
        <v>0</v>
      </c>
      <c r="P215" s="54">
        <f t="shared" si="87"/>
        <v>0</v>
      </c>
      <c r="Q215" s="54">
        <f t="shared" si="88"/>
        <v>0</v>
      </c>
      <c r="R215" s="42"/>
      <c r="S215" s="42"/>
      <c r="T215" s="42"/>
    </row>
    <row r="216" spans="1:20" s="15" customFormat="1" ht="51" customHeight="1" x14ac:dyDescent="0.3">
      <c r="A216" s="12"/>
      <c r="B216" s="69" t="s">
        <v>27</v>
      </c>
      <c r="C216" s="14">
        <v>708</v>
      </c>
      <c r="D216" s="14">
        <v>708</v>
      </c>
      <c r="E216" s="14">
        <v>708</v>
      </c>
      <c r="F216" s="54">
        <v>708</v>
      </c>
      <c r="G216" s="54">
        <v>708</v>
      </c>
      <c r="H216" s="54">
        <v>708</v>
      </c>
      <c r="I216" s="14">
        <v>708</v>
      </c>
      <c r="J216" s="14">
        <v>708</v>
      </c>
      <c r="K216" s="14">
        <v>708</v>
      </c>
      <c r="L216" s="14">
        <v>708</v>
      </c>
      <c r="M216" s="14">
        <v>708</v>
      </c>
      <c r="N216" s="14">
        <v>708</v>
      </c>
      <c r="O216" s="54">
        <f t="shared" si="86"/>
        <v>0</v>
      </c>
      <c r="P216" s="54">
        <f t="shared" si="87"/>
        <v>0</v>
      </c>
      <c r="Q216" s="54">
        <f t="shared" si="88"/>
        <v>0</v>
      </c>
      <c r="R216" s="42"/>
      <c r="S216" s="42"/>
      <c r="T216" s="42"/>
    </row>
    <row r="217" spans="1:20" s="15" customFormat="1" ht="175.5" customHeight="1" x14ac:dyDescent="0.3">
      <c r="A217" s="12"/>
      <c r="B217" s="69" t="s">
        <v>26</v>
      </c>
      <c r="C217" s="14">
        <v>1977</v>
      </c>
      <c r="D217" s="14">
        <v>1977</v>
      </c>
      <c r="E217" s="14">
        <v>1977</v>
      </c>
      <c r="F217" s="54">
        <v>1977</v>
      </c>
      <c r="G217" s="54">
        <v>1977</v>
      </c>
      <c r="H217" s="54">
        <v>1977</v>
      </c>
      <c r="I217" s="14">
        <v>1977</v>
      </c>
      <c r="J217" s="14">
        <v>1977</v>
      </c>
      <c r="K217" s="14">
        <v>1977</v>
      </c>
      <c r="L217" s="14">
        <v>1977</v>
      </c>
      <c r="M217" s="14">
        <v>1977</v>
      </c>
      <c r="N217" s="14">
        <v>1977</v>
      </c>
      <c r="O217" s="54">
        <f t="shared" ref="O217:O251" si="116">L217-I217</f>
        <v>0</v>
      </c>
      <c r="P217" s="54">
        <f t="shared" ref="P217:P251" si="117">M217-J217</f>
        <v>0</v>
      </c>
      <c r="Q217" s="54">
        <f t="shared" ref="Q217:Q251" si="118">N217-K217</f>
        <v>0</v>
      </c>
      <c r="R217" s="42"/>
      <c r="S217" s="42"/>
      <c r="T217" s="42"/>
    </row>
    <row r="218" spans="1:20" s="15" customFormat="1" ht="68.25" hidden="1" customHeight="1" x14ac:dyDescent="0.3">
      <c r="A218" s="12"/>
      <c r="B218" s="73" t="s">
        <v>271</v>
      </c>
      <c r="C218" s="14"/>
      <c r="D218" s="14"/>
      <c r="E218" s="14"/>
      <c r="F218" s="54"/>
      <c r="G218" s="54"/>
      <c r="H218" s="54"/>
      <c r="I218" s="14"/>
      <c r="J218" s="14"/>
      <c r="K218" s="14"/>
      <c r="L218" s="14"/>
      <c r="M218" s="14"/>
      <c r="N218" s="14"/>
      <c r="O218" s="54">
        <f t="shared" si="116"/>
        <v>0</v>
      </c>
      <c r="P218" s="54">
        <f t="shared" si="117"/>
        <v>0</v>
      </c>
      <c r="Q218" s="54">
        <f t="shared" si="118"/>
        <v>0</v>
      </c>
      <c r="R218" s="42"/>
      <c r="S218" s="42"/>
      <c r="T218" s="42"/>
    </row>
    <row r="219" spans="1:20" s="15" customFormat="1" ht="156.75" customHeight="1" x14ac:dyDescent="0.3">
      <c r="A219" s="12"/>
      <c r="B219" s="69" t="s">
        <v>25</v>
      </c>
      <c r="C219" s="14">
        <v>2470</v>
      </c>
      <c r="D219" s="14">
        <v>2470</v>
      </c>
      <c r="E219" s="14">
        <v>2470</v>
      </c>
      <c r="F219" s="54">
        <v>2470</v>
      </c>
      <c r="G219" s="54">
        <v>2470</v>
      </c>
      <c r="H219" s="54">
        <v>2470</v>
      </c>
      <c r="I219" s="14">
        <v>2470</v>
      </c>
      <c r="J219" s="14">
        <v>2470</v>
      </c>
      <c r="K219" s="14">
        <v>2470</v>
      </c>
      <c r="L219" s="14">
        <v>2470</v>
      </c>
      <c r="M219" s="14">
        <v>2470</v>
      </c>
      <c r="N219" s="14">
        <v>2470</v>
      </c>
      <c r="O219" s="54">
        <f t="shared" si="116"/>
        <v>0</v>
      </c>
      <c r="P219" s="54">
        <f t="shared" si="117"/>
        <v>0</v>
      </c>
      <c r="Q219" s="54">
        <f t="shared" si="118"/>
        <v>0</v>
      </c>
      <c r="R219" s="42"/>
      <c r="S219" s="42"/>
      <c r="T219" s="42"/>
    </row>
    <row r="220" spans="1:20" s="15" customFormat="1" ht="65.25" customHeight="1" x14ac:dyDescent="0.3">
      <c r="A220" s="12"/>
      <c r="B220" s="69" t="s">
        <v>273</v>
      </c>
      <c r="C220" s="14">
        <v>2134</v>
      </c>
      <c r="D220" s="14">
        <v>2134</v>
      </c>
      <c r="E220" s="14">
        <v>2134</v>
      </c>
      <c r="F220" s="54">
        <v>2134</v>
      </c>
      <c r="G220" s="54">
        <v>2134</v>
      </c>
      <c r="H220" s="54">
        <v>2134</v>
      </c>
      <c r="I220" s="14">
        <v>2134</v>
      </c>
      <c r="J220" s="14">
        <v>2134</v>
      </c>
      <c r="K220" s="14">
        <v>2134</v>
      </c>
      <c r="L220" s="14">
        <v>2134</v>
      </c>
      <c r="M220" s="14">
        <v>2134</v>
      </c>
      <c r="N220" s="14">
        <v>2134</v>
      </c>
      <c r="O220" s="54">
        <f t="shared" si="116"/>
        <v>0</v>
      </c>
      <c r="P220" s="54">
        <f t="shared" si="117"/>
        <v>0</v>
      </c>
      <c r="Q220" s="54">
        <f t="shared" si="118"/>
        <v>0</v>
      </c>
      <c r="R220" s="42"/>
      <c r="S220" s="42"/>
      <c r="T220" s="42"/>
    </row>
    <row r="221" spans="1:20" s="15" customFormat="1" ht="95.25" customHeight="1" x14ac:dyDescent="0.3">
      <c r="A221" s="12"/>
      <c r="B221" s="69" t="s">
        <v>338</v>
      </c>
      <c r="C221" s="77">
        <v>360.57</v>
      </c>
      <c r="D221" s="77">
        <v>360.57</v>
      </c>
      <c r="E221" s="77">
        <v>360.57</v>
      </c>
      <c r="F221" s="54">
        <v>360.57</v>
      </c>
      <c r="G221" s="54">
        <v>360.57</v>
      </c>
      <c r="H221" s="54">
        <v>360.57</v>
      </c>
      <c r="I221" s="14">
        <v>360.57</v>
      </c>
      <c r="J221" s="14">
        <v>360.57</v>
      </c>
      <c r="K221" s="14">
        <v>360.57</v>
      </c>
      <c r="L221" s="14">
        <v>360.57</v>
      </c>
      <c r="M221" s="14">
        <v>360.57</v>
      </c>
      <c r="N221" s="14">
        <v>360.57</v>
      </c>
      <c r="O221" s="54">
        <f t="shared" si="116"/>
        <v>0</v>
      </c>
      <c r="P221" s="54">
        <f t="shared" si="117"/>
        <v>0</v>
      </c>
      <c r="Q221" s="54">
        <f t="shared" si="118"/>
        <v>0</v>
      </c>
      <c r="R221" s="42"/>
      <c r="S221" s="42"/>
      <c r="T221" s="42"/>
    </row>
    <row r="222" spans="1:20" s="15" customFormat="1" ht="66" customHeight="1" x14ac:dyDescent="0.3">
      <c r="A222" s="12"/>
      <c r="B222" s="91" t="s">
        <v>372</v>
      </c>
      <c r="C222" s="77"/>
      <c r="D222" s="77"/>
      <c r="E222" s="77"/>
      <c r="F222" s="54"/>
      <c r="G222" s="54"/>
      <c r="H222" s="54"/>
      <c r="I222" s="14">
        <v>0</v>
      </c>
      <c r="J222" s="14">
        <v>0</v>
      </c>
      <c r="K222" s="14">
        <v>0</v>
      </c>
      <c r="L222" s="14">
        <v>274</v>
      </c>
      <c r="M222" s="14">
        <v>548</v>
      </c>
      <c r="N222" s="14">
        <v>548</v>
      </c>
      <c r="O222" s="54">
        <f t="shared" si="116"/>
        <v>274</v>
      </c>
      <c r="P222" s="54">
        <f t="shared" si="117"/>
        <v>548</v>
      </c>
      <c r="Q222" s="54">
        <f t="shared" si="118"/>
        <v>548</v>
      </c>
      <c r="R222" s="42"/>
      <c r="S222" s="42"/>
      <c r="T222" s="42"/>
    </row>
    <row r="223" spans="1:20" ht="81.75" customHeight="1" x14ac:dyDescent="0.3">
      <c r="A223" s="9" t="s">
        <v>24</v>
      </c>
      <c r="B223" s="23" t="s">
        <v>22</v>
      </c>
      <c r="C223" s="11">
        <f t="shared" ref="C223:H223" si="119">SUM(C224:C225)</f>
        <v>39648</v>
      </c>
      <c r="D223" s="11">
        <f t="shared" si="119"/>
        <v>39648</v>
      </c>
      <c r="E223" s="11">
        <f t="shared" si="119"/>
        <v>39648</v>
      </c>
      <c r="F223" s="52">
        <f t="shared" si="119"/>
        <v>39648</v>
      </c>
      <c r="G223" s="52">
        <f t="shared" si="119"/>
        <v>39648</v>
      </c>
      <c r="H223" s="52">
        <f t="shared" si="119"/>
        <v>39648</v>
      </c>
      <c r="I223" s="11">
        <f t="shared" ref="I223:K223" si="120">SUM(I224:I225)</f>
        <v>39648</v>
      </c>
      <c r="J223" s="11">
        <f t="shared" si="120"/>
        <v>39648</v>
      </c>
      <c r="K223" s="11">
        <f t="shared" si="120"/>
        <v>39648</v>
      </c>
      <c r="L223" s="11">
        <f t="shared" ref="L223:N223" si="121">SUM(L224:L225)</f>
        <v>39648</v>
      </c>
      <c r="M223" s="11">
        <f t="shared" si="121"/>
        <v>39648</v>
      </c>
      <c r="N223" s="11">
        <f t="shared" si="121"/>
        <v>39648</v>
      </c>
      <c r="O223" s="52">
        <f t="shared" si="116"/>
        <v>0</v>
      </c>
      <c r="P223" s="52">
        <f t="shared" si="117"/>
        <v>0</v>
      </c>
      <c r="Q223" s="52">
        <f t="shared" si="118"/>
        <v>0</v>
      </c>
      <c r="R223" s="56"/>
      <c r="S223" s="56"/>
      <c r="T223" s="56"/>
    </row>
    <row r="224" spans="1:20" s="15" customFormat="1" ht="69" customHeight="1" x14ac:dyDescent="0.3">
      <c r="A224" s="12" t="s">
        <v>23</v>
      </c>
      <c r="B224" s="69" t="s">
        <v>304</v>
      </c>
      <c r="C224" s="14">
        <v>37536</v>
      </c>
      <c r="D224" s="14">
        <v>37536</v>
      </c>
      <c r="E224" s="14">
        <v>37536</v>
      </c>
      <c r="F224" s="54">
        <v>37536</v>
      </c>
      <c r="G224" s="54">
        <v>37536</v>
      </c>
      <c r="H224" s="54">
        <v>37536</v>
      </c>
      <c r="I224" s="14">
        <v>37536</v>
      </c>
      <c r="J224" s="14">
        <v>37536</v>
      </c>
      <c r="K224" s="14">
        <v>37536</v>
      </c>
      <c r="L224" s="14">
        <v>37536</v>
      </c>
      <c r="M224" s="14">
        <v>37536</v>
      </c>
      <c r="N224" s="14">
        <v>37536</v>
      </c>
      <c r="O224" s="54">
        <f t="shared" si="116"/>
        <v>0</v>
      </c>
      <c r="P224" s="54">
        <f t="shared" si="117"/>
        <v>0</v>
      </c>
      <c r="Q224" s="54">
        <f t="shared" si="118"/>
        <v>0</v>
      </c>
      <c r="R224" s="42"/>
      <c r="S224" s="42"/>
      <c r="T224" s="42"/>
    </row>
    <row r="225" spans="1:20" s="15" customFormat="1" ht="82.5" customHeight="1" x14ac:dyDescent="0.3">
      <c r="A225" s="12" t="s">
        <v>21</v>
      </c>
      <c r="B225" s="69" t="s">
        <v>305</v>
      </c>
      <c r="C225" s="14">
        <f>1737+375</f>
        <v>2112</v>
      </c>
      <c r="D225" s="14">
        <f>1737+375</f>
        <v>2112</v>
      </c>
      <c r="E225" s="14">
        <f>1737+375</f>
        <v>2112</v>
      </c>
      <c r="F225" s="54">
        <v>2112</v>
      </c>
      <c r="G225" s="54">
        <v>2112</v>
      </c>
      <c r="H225" s="54">
        <v>2112</v>
      </c>
      <c r="I225" s="14">
        <v>2112</v>
      </c>
      <c r="J225" s="14">
        <v>2112</v>
      </c>
      <c r="K225" s="14">
        <v>2112</v>
      </c>
      <c r="L225" s="14">
        <v>2112</v>
      </c>
      <c r="M225" s="14">
        <v>2112</v>
      </c>
      <c r="N225" s="14">
        <v>2112</v>
      </c>
      <c r="O225" s="54">
        <f t="shared" si="116"/>
        <v>0</v>
      </c>
      <c r="P225" s="54">
        <f t="shared" si="117"/>
        <v>0</v>
      </c>
      <c r="Q225" s="54">
        <f t="shared" si="118"/>
        <v>0</v>
      </c>
      <c r="R225" s="42"/>
      <c r="S225" s="42"/>
      <c r="T225" s="42"/>
    </row>
    <row r="226" spans="1:20" ht="65.25" customHeight="1" x14ac:dyDescent="0.3">
      <c r="A226" s="9" t="s">
        <v>20</v>
      </c>
      <c r="B226" s="23" t="s">
        <v>19</v>
      </c>
      <c r="C226" s="27">
        <v>33341</v>
      </c>
      <c r="D226" s="27">
        <v>44455</v>
      </c>
      <c r="E226" s="27">
        <v>47233</v>
      </c>
      <c r="F226" s="48">
        <v>33341</v>
      </c>
      <c r="G226" s="48">
        <v>44455</v>
      </c>
      <c r="H226" s="48">
        <v>47233</v>
      </c>
      <c r="I226" s="27">
        <v>33341</v>
      </c>
      <c r="J226" s="27">
        <v>44455</v>
      </c>
      <c r="K226" s="27">
        <v>47233</v>
      </c>
      <c r="L226" s="27">
        <v>55760</v>
      </c>
      <c r="M226" s="27">
        <v>44455</v>
      </c>
      <c r="N226" s="27">
        <v>47233</v>
      </c>
      <c r="O226" s="48">
        <f t="shared" si="116"/>
        <v>22419</v>
      </c>
      <c r="P226" s="48">
        <f t="shared" si="117"/>
        <v>0</v>
      </c>
      <c r="Q226" s="48">
        <f t="shared" si="118"/>
        <v>0</v>
      </c>
      <c r="R226" s="56"/>
      <c r="S226" s="56"/>
      <c r="T226" s="56"/>
    </row>
    <row r="227" spans="1:20" ht="66.75" customHeight="1" x14ac:dyDescent="0.3">
      <c r="A227" s="9" t="s">
        <v>18</v>
      </c>
      <c r="B227" s="23" t="s">
        <v>17</v>
      </c>
      <c r="C227" s="27">
        <v>1077</v>
      </c>
      <c r="D227" s="27">
        <v>144</v>
      </c>
      <c r="E227" s="27">
        <v>89</v>
      </c>
      <c r="F227" s="48">
        <v>1077</v>
      </c>
      <c r="G227" s="48">
        <v>144</v>
      </c>
      <c r="H227" s="48">
        <v>89</v>
      </c>
      <c r="I227" s="27">
        <v>1077</v>
      </c>
      <c r="J227" s="27">
        <v>144</v>
      </c>
      <c r="K227" s="27">
        <v>89</v>
      </c>
      <c r="L227" s="27">
        <v>1077</v>
      </c>
      <c r="M227" s="27">
        <v>144</v>
      </c>
      <c r="N227" s="27">
        <v>89</v>
      </c>
      <c r="O227" s="48">
        <f t="shared" si="116"/>
        <v>0</v>
      </c>
      <c r="P227" s="48">
        <f t="shared" si="117"/>
        <v>0</v>
      </c>
      <c r="Q227" s="48">
        <f t="shared" si="118"/>
        <v>0</v>
      </c>
      <c r="R227" s="56"/>
      <c r="S227" s="56"/>
      <c r="T227" s="56"/>
    </row>
    <row r="228" spans="1:20" ht="67.5" customHeight="1" x14ac:dyDescent="0.3">
      <c r="A228" s="9" t="s">
        <v>16</v>
      </c>
      <c r="B228" s="23" t="s">
        <v>15</v>
      </c>
      <c r="C228" s="27">
        <v>45622</v>
      </c>
      <c r="D228" s="27">
        <v>45622</v>
      </c>
      <c r="E228" s="27">
        <v>46898</v>
      </c>
      <c r="F228" s="48">
        <v>45622</v>
      </c>
      <c r="G228" s="48">
        <v>45622</v>
      </c>
      <c r="H228" s="48">
        <v>46898</v>
      </c>
      <c r="I228" s="27">
        <v>45622</v>
      </c>
      <c r="J228" s="27">
        <v>45622</v>
      </c>
      <c r="K228" s="27">
        <v>46898</v>
      </c>
      <c r="L228" s="27">
        <v>45883</v>
      </c>
      <c r="M228" s="27">
        <v>45622</v>
      </c>
      <c r="N228" s="27">
        <v>46898</v>
      </c>
      <c r="O228" s="48">
        <f t="shared" si="116"/>
        <v>261</v>
      </c>
      <c r="P228" s="48">
        <f t="shared" si="117"/>
        <v>0</v>
      </c>
      <c r="Q228" s="48">
        <f t="shared" si="118"/>
        <v>0</v>
      </c>
      <c r="R228" s="56"/>
      <c r="S228" s="56"/>
      <c r="T228" s="56"/>
    </row>
    <row r="229" spans="1:20" ht="31.5" customHeight="1" x14ac:dyDescent="0.3">
      <c r="A229" s="9" t="s">
        <v>14</v>
      </c>
      <c r="B229" s="23" t="s">
        <v>13</v>
      </c>
      <c r="C229" s="27">
        <f t="shared" ref="C229:H229" si="122">SUM(C230:C232)</f>
        <v>1683197</v>
      </c>
      <c r="D229" s="27">
        <f t="shared" si="122"/>
        <v>1683197</v>
      </c>
      <c r="E229" s="27">
        <f t="shared" si="122"/>
        <v>1683197</v>
      </c>
      <c r="F229" s="48">
        <f t="shared" si="122"/>
        <v>1683197</v>
      </c>
      <c r="G229" s="48">
        <f t="shared" si="122"/>
        <v>1683197</v>
      </c>
      <c r="H229" s="48">
        <f t="shared" si="122"/>
        <v>1683197</v>
      </c>
      <c r="I229" s="27">
        <f t="shared" ref="I229:K229" si="123">SUM(I230:I232)</f>
        <v>1683197</v>
      </c>
      <c r="J229" s="27">
        <f t="shared" si="123"/>
        <v>1683197</v>
      </c>
      <c r="K229" s="27">
        <f t="shared" si="123"/>
        <v>1683197</v>
      </c>
      <c r="L229" s="27">
        <f t="shared" ref="L229:N229" si="124">SUM(L230:L232)</f>
        <v>1811551</v>
      </c>
      <c r="M229" s="27">
        <f t="shared" si="124"/>
        <v>1683197</v>
      </c>
      <c r="N229" s="27">
        <f t="shared" si="124"/>
        <v>1683197</v>
      </c>
      <c r="O229" s="48">
        <f t="shared" si="116"/>
        <v>128354</v>
      </c>
      <c r="P229" s="48">
        <f t="shared" si="117"/>
        <v>0</v>
      </c>
      <c r="Q229" s="48">
        <f t="shared" si="118"/>
        <v>0</v>
      </c>
      <c r="R229" s="56"/>
      <c r="S229" s="56"/>
      <c r="T229" s="56"/>
    </row>
    <row r="230" spans="1:20" s="15" customFormat="1" ht="172.5" customHeight="1" x14ac:dyDescent="0.3">
      <c r="A230" s="12"/>
      <c r="B230" s="69" t="s">
        <v>332</v>
      </c>
      <c r="C230" s="29">
        <f>1064541-45622</f>
        <v>1018919</v>
      </c>
      <c r="D230" s="29">
        <f>1064541-45622</f>
        <v>1018919</v>
      </c>
      <c r="E230" s="29">
        <v>1018919</v>
      </c>
      <c r="F230" s="49">
        <v>1018919</v>
      </c>
      <c r="G230" s="49">
        <v>1018919</v>
      </c>
      <c r="H230" s="49">
        <v>1018919</v>
      </c>
      <c r="I230" s="29">
        <v>1018919</v>
      </c>
      <c r="J230" s="29">
        <v>1018919</v>
      </c>
      <c r="K230" s="29">
        <v>1018919</v>
      </c>
      <c r="L230" s="29">
        <v>1086792</v>
      </c>
      <c r="M230" s="29">
        <v>1018919</v>
      </c>
      <c r="N230" s="29">
        <v>1018919</v>
      </c>
      <c r="O230" s="49">
        <f t="shared" si="116"/>
        <v>67873</v>
      </c>
      <c r="P230" s="49">
        <f t="shared" si="117"/>
        <v>0</v>
      </c>
      <c r="Q230" s="49">
        <f t="shared" si="118"/>
        <v>0</v>
      </c>
      <c r="R230" s="42"/>
      <c r="S230" s="42"/>
      <c r="T230" s="42"/>
    </row>
    <row r="231" spans="1:20" s="34" customFormat="1" ht="125.25" customHeight="1" x14ac:dyDescent="0.3">
      <c r="A231" s="12"/>
      <c r="B231" s="69" t="s">
        <v>333</v>
      </c>
      <c r="C231" s="29">
        <v>657079</v>
      </c>
      <c r="D231" s="29">
        <v>657079</v>
      </c>
      <c r="E231" s="29">
        <v>657079</v>
      </c>
      <c r="F231" s="49">
        <v>657079</v>
      </c>
      <c r="G231" s="49">
        <v>657079</v>
      </c>
      <c r="H231" s="49">
        <v>657079</v>
      </c>
      <c r="I231" s="29">
        <v>657079</v>
      </c>
      <c r="J231" s="29">
        <v>657079</v>
      </c>
      <c r="K231" s="29">
        <v>657079</v>
      </c>
      <c r="L231" s="29">
        <v>717560</v>
      </c>
      <c r="M231" s="29">
        <v>657079</v>
      </c>
      <c r="N231" s="29">
        <v>657079</v>
      </c>
      <c r="O231" s="49">
        <f t="shared" si="116"/>
        <v>60481</v>
      </c>
      <c r="P231" s="49">
        <f t="shared" si="117"/>
        <v>0</v>
      </c>
      <c r="Q231" s="49">
        <f t="shared" si="118"/>
        <v>0</v>
      </c>
      <c r="R231" s="42"/>
      <c r="S231" s="42"/>
      <c r="T231" s="42"/>
    </row>
    <row r="232" spans="1:20" s="34" customFormat="1" ht="249" customHeight="1" x14ac:dyDescent="0.3">
      <c r="A232" s="12"/>
      <c r="B232" s="69" t="s">
        <v>339</v>
      </c>
      <c r="C232" s="29">
        <f>4854+564+1075+150+157+28+371</f>
        <v>7199</v>
      </c>
      <c r="D232" s="29">
        <f t="shared" ref="D232:E232" si="125">4854+564+1075+150+157+28+371</f>
        <v>7199</v>
      </c>
      <c r="E232" s="29">
        <f t="shared" si="125"/>
        <v>7199</v>
      </c>
      <c r="F232" s="49">
        <v>7199</v>
      </c>
      <c r="G232" s="49">
        <v>7199</v>
      </c>
      <c r="H232" s="49">
        <v>7199</v>
      </c>
      <c r="I232" s="29">
        <v>7199</v>
      </c>
      <c r="J232" s="29">
        <v>7199</v>
      </c>
      <c r="K232" s="29">
        <v>7199</v>
      </c>
      <c r="L232" s="29">
        <v>7199</v>
      </c>
      <c r="M232" s="29">
        <v>7199</v>
      </c>
      <c r="N232" s="29">
        <v>7199</v>
      </c>
      <c r="O232" s="49">
        <f t="shared" si="116"/>
        <v>0</v>
      </c>
      <c r="P232" s="49">
        <f t="shared" si="117"/>
        <v>0</v>
      </c>
      <c r="Q232" s="49">
        <f t="shared" si="118"/>
        <v>0</v>
      </c>
      <c r="R232" s="42"/>
      <c r="S232" s="42"/>
      <c r="T232" s="42"/>
    </row>
    <row r="233" spans="1:20" s="7" customFormat="1" ht="27" customHeight="1" x14ac:dyDescent="0.3">
      <c r="A233" s="4" t="s">
        <v>12</v>
      </c>
      <c r="B233" s="8" t="s">
        <v>11</v>
      </c>
      <c r="C233" s="6">
        <f>C234+C235</f>
        <v>69024</v>
      </c>
      <c r="D233" s="6">
        <f t="shared" ref="D233:H233" si="126">D234+D235</f>
        <v>528893</v>
      </c>
      <c r="E233" s="6">
        <f t="shared" si="126"/>
        <v>9500</v>
      </c>
      <c r="F233" s="6">
        <f t="shared" si="126"/>
        <v>69024</v>
      </c>
      <c r="G233" s="6">
        <f t="shared" si="126"/>
        <v>528893</v>
      </c>
      <c r="H233" s="6">
        <f t="shared" si="126"/>
        <v>9500</v>
      </c>
      <c r="I233" s="6">
        <f t="shared" ref="I233:K233" si="127">I234+I235</f>
        <v>69024</v>
      </c>
      <c r="J233" s="6">
        <f t="shared" si="127"/>
        <v>528893</v>
      </c>
      <c r="K233" s="6">
        <f t="shared" si="127"/>
        <v>9500</v>
      </c>
      <c r="L233" s="6">
        <f>L234+L235</f>
        <v>440643.07</v>
      </c>
      <c r="M233" s="6">
        <f t="shared" ref="M233:N233" si="128">M234+M235</f>
        <v>528893</v>
      </c>
      <c r="N233" s="6">
        <f t="shared" si="128"/>
        <v>9500</v>
      </c>
      <c r="O233" s="47">
        <f t="shared" si="116"/>
        <v>371619.07</v>
      </c>
      <c r="P233" s="47">
        <f t="shared" si="117"/>
        <v>0</v>
      </c>
      <c r="Q233" s="47">
        <f t="shared" si="118"/>
        <v>0</v>
      </c>
      <c r="R233" s="57"/>
      <c r="S233" s="57"/>
      <c r="T233" s="57"/>
    </row>
    <row r="234" spans="1:20" ht="39.75" customHeight="1" x14ac:dyDescent="0.3">
      <c r="A234" s="9" t="s">
        <v>363</v>
      </c>
      <c r="B234" s="23" t="s">
        <v>364</v>
      </c>
      <c r="C234" s="11"/>
      <c r="D234" s="11"/>
      <c r="E234" s="11"/>
      <c r="F234" s="52"/>
      <c r="G234" s="52"/>
      <c r="H234" s="52"/>
      <c r="I234" s="11">
        <v>0</v>
      </c>
      <c r="J234" s="11">
        <v>0</v>
      </c>
      <c r="K234" s="11">
        <v>0</v>
      </c>
      <c r="L234" s="11">
        <v>200.07</v>
      </c>
      <c r="M234" s="11">
        <v>0</v>
      </c>
      <c r="N234" s="11">
        <v>0</v>
      </c>
      <c r="O234" s="52">
        <f t="shared" si="116"/>
        <v>200.07</v>
      </c>
      <c r="P234" s="52">
        <f t="shared" si="117"/>
        <v>0</v>
      </c>
      <c r="Q234" s="52">
        <f t="shared" si="118"/>
        <v>0</v>
      </c>
      <c r="R234" s="56"/>
      <c r="S234" s="56"/>
      <c r="T234" s="56"/>
    </row>
    <row r="235" spans="1:20" ht="33.75" customHeight="1" x14ac:dyDescent="0.3">
      <c r="A235" s="9" t="s">
        <v>10</v>
      </c>
      <c r="B235" s="23" t="s">
        <v>9</v>
      </c>
      <c r="C235" s="11">
        <f>SUM(C236:C239)</f>
        <v>69024</v>
      </c>
      <c r="D235" s="11">
        <f t="shared" ref="D235:E235" si="129">SUM(D236:D239)</f>
        <v>528893</v>
      </c>
      <c r="E235" s="11">
        <f t="shared" si="129"/>
        <v>9500</v>
      </c>
      <c r="F235" s="11">
        <f>SUM(F236:F241)</f>
        <v>69024</v>
      </c>
      <c r="G235" s="11">
        <f t="shared" ref="G235:H235" si="130">SUM(G236:G241)</f>
        <v>528893</v>
      </c>
      <c r="H235" s="11">
        <f t="shared" si="130"/>
        <v>9500</v>
      </c>
      <c r="I235" s="11">
        <f>SUM(I236:I242)</f>
        <v>69024</v>
      </c>
      <c r="J235" s="11">
        <f t="shared" ref="J235:N235" si="131">SUM(J236:J242)</f>
        <v>528893</v>
      </c>
      <c r="K235" s="11">
        <f t="shared" si="131"/>
        <v>9500</v>
      </c>
      <c r="L235" s="11">
        <f t="shared" si="131"/>
        <v>440443</v>
      </c>
      <c r="M235" s="11">
        <f t="shared" si="131"/>
        <v>528893</v>
      </c>
      <c r="N235" s="11">
        <f t="shared" si="131"/>
        <v>9500</v>
      </c>
      <c r="O235" s="52">
        <f t="shared" si="116"/>
        <v>371419</v>
      </c>
      <c r="P235" s="52">
        <f t="shared" si="117"/>
        <v>0</v>
      </c>
      <c r="Q235" s="52">
        <f t="shared" si="118"/>
        <v>0</v>
      </c>
      <c r="R235" s="56"/>
      <c r="S235" s="56"/>
      <c r="T235" s="56"/>
    </row>
    <row r="236" spans="1:20" s="15" customFormat="1" ht="32.25" customHeight="1" x14ac:dyDescent="0.3">
      <c r="A236" s="12"/>
      <c r="B236" s="69" t="s">
        <v>264</v>
      </c>
      <c r="C236" s="14">
        <v>2000</v>
      </c>
      <c r="D236" s="14">
        <v>2000</v>
      </c>
      <c r="E236" s="14">
        <v>9500</v>
      </c>
      <c r="F236" s="54">
        <v>2000</v>
      </c>
      <c r="G236" s="54">
        <v>2000</v>
      </c>
      <c r="H236" s="54">
        <v>9500</v>
      </c>
      <c r="I236" s="14">
        <v>2000</v>
      </c>
      <c r="J236" s="14">
        <v>2000</v>
      </c>
      <c r="K236" s="14">
        <v>9500</v>
      </c>
      <c r="L236" s="14">
        <v>2000</v>
      </c>
      <c r="M236" s="14">
        <v>2000</v>
      </c>
      <c r="N236" s="14">
        <v>9500</v>
      </c>
      <c r="O236" s="54">
        <f t="shared" si="116"/>
        <v>0</v>
      </c>
      <c r="P236" s="54">
        <f t="shared" si="117"/>
        <v>0</v>
      </c>
      <c r="Q236" s="54">
        <f t="shared" si="118"/>
        <v>0</v>
      </c>
      <c r="R236" s="42"/>
      <c r="S236" s="42"/>
      <c r="T236" s="42"/>
    </row>
    <row r="237" spans="1:20" s="15" customFormat="1" ht="35.25" customHeight="1" x14ac:dyDescent="0.3">
      <c r="A237" s="12"/>
      <c r="B237" s="69" t="s">
        <v>307</v>
      </c>
      <c r="C237" s="14">
        <v>24000</v>
      </c>
      <c r="D237" s="14">
        <v>7000</v>
      </c>
      <c r="E237" s="14">
        <v>0</v>
      </c>
      <c r="F237" s="54">
        <v>24000</v>
      </c>
      <c r="G237" s="54">
        <v>7000</v>
      </c>
      <c r="H237" s="54">
        <v>0</v>
      </c>
      <c r="I237" s="14">
        <v>24000</v>
      </c>
      <c r="J237" s="14">
        <v>7000</v>
      </c>
      <c r="K237" s="14">
        <v>0</v>
      </c>
      <c r="L237" s="14">
        <v>24000</v>
      </c>
      <c r="M237" s="14">
        <v>7000</v>
      </c>
      <c r="N237" s="14">
        <v>0</v>
      </c>
      <c r="O237" s="54">
        <f t="shared" si="116"/>
        <v>0</v>
      </c>
      <c r="P237" s="54">
        <f t="shared" si="117"/>
        <v>0</v>
      </c>
      <c r="Q237" s="54">
        <f t="shared" si="118"/>
        <v>0</v>
      </c>
      <c r="R237" s="42"/>
      <c r="S237" s="42"/>
      <c r="T237" s="42"/>
    </row>
    <row r="238" spans="1:20" s="15" customFormat="1" ht="62.25" customHeight="1" x14ac:dyDescent="0.3">
      <c r="A238" s="12"/>
      <c r="B238" s="69" t="s">
        <v>335</v>
      </c>
      <c r="C238" s="14">
        <v>39415</v>
      </c>
      <c r="D238" s="14">
        <v>519893</v>
      </c>
      <c r="E238" s="14">
        <v>0</v>
      </c>
      <c r="F238" s="54">
        <v>39415</v>
      </c>
      <c r="G238" s="54">
        <v>519893</v>
      </c>
      <c r="H238" s="54">
        <v>0</v>
      </c>
      <c r="I238" s="14">
        <v>39415</v>
      </c>
      <c r="J238" s="14">
        <v>519893</v>
      </c>
      <c r="K238" s="14">
        <v>0</v>
      </c>
      <c r="L238" s="14">
        <v>39415</v>
      </c>
      <c r="M238" s="14">
        <v>519893</v>
      </c>
      <c r="N238" s="14">
        <v>0</v>
      </c>
      <c r="O238" s="54">
        <f t="shared" si="116"/>
        <v>0</v>
      </c>
      <c r="P238" s="54">
        <f t="shared" si="117"/>
        <v>0</v>
      </c>
      <c r="Q238" s="54">
        <f t="shared" si="118"/>
        <v>0</v>
      </c>
      <c r="R238" s="42"/>
      <c r="S238" s="42"/>
      <c r="T238" s="42"/>
    </row>
    <row r="239" spans="1:20" s="15" customFormat="1" ht="35.25" customHeight="1" x14ac:dyDescent="0.3">
      <c r="A239" s="12"/>
      <c r="B239" s="69" t="s">
        <v>336</v>
      </c>
      <c r="C239" s="14">
        <v>3609</v>
      </c>
      <c r="D239" s="14">
        <v>0</v>
      </c>
      <c r="E239" s="14">
        <v>0</v>
      </c>
      <c r="F239" s="54">
        <v>3609</v>
      </c>
      <c r="G239" s="54">
        <v>0</v>
      </c>
      <c r="H239" s="54">
        <v>0</v>
      </c>
      <c r="I239" s="14">
        <v>3609</v>
      </c>
      <c r="J239" s="14">
        <v>0</v>
      </c>
      <c r="K239" s="14">
        <v>0</v>
      </c>
      <c r="L239" s="14">
        <v>17749</v>
      </c>
      <c r="M239" s="14">
        <v>0</v>
      </c>
      <c r="N239" s="14">
        <v>0</v>
      </c>
      <c r="O239" s="54">
        <f t="shared" si="116"/>
        <v>14140</v>
      </c>
      <c r="P239" s="54">
        <f t="shared" si="117"/>
        <v>0</v>
      </c>
      <c r="Q239" s="54">
        <f t="shared" si="118"/>
        <v>0</v>
      </c>
      <c r="R239" s="42"/>
      <c r="S239" s="42"/>
      <c r="T239" s="42"/>
    </row>
    <row r="240" spans="1:20" s="15" customFormat="1" ht="63.75" customHeight="1" x14ac:dyDescent="0.3">
      <c r="A240" s="12"/>
      <c r="B240" s="91" t="s">
        <v>376</v>
      </c>
      <c r="C240" s="14"/>
      <c r="D240" s="14"/>
      <c r="E240" s="14"/>
      <c r="F240" s="54"/>
      <c r="G240" s="54"/>
      <c r="H240" s="54"/>
      <c r="I240" s="14">
        <v>0</v>
      </c>
      <c r="J240" s="14">
        <v>0</v>
      </c>
      <c r="K240" s="14">
        <v>0</v>
      </c>
      <c r="L240" s="14">
        <v>2160</v>
      </c>
      <c r="M240" s="14">
        <v>0</v>
      </c>
      <c r="N240" s="14">
        <v>0</v>
      </c>
      <c r="O240" s="54">
        <f t="shared" si="116"/>
        <v>2160</v>
      </c>
      <c r="P240" s="54">
        <f t="shared" si="117"/>
        <v>0</v>
      </c>
      <c r="Q240" s="54">
        <f t="shared" si="118"/>
        <v>0</v>
      </c>
      <c r="R240" s="42"/>
      <c r="S240" s="42"/>
      <c r="T240" s="42"/>
    </row>
    <row r="241" spans="1:20" s="15" customFormat="1" ht="91.5" customHeight="1" x14ac:dyDescent="0.3">
      <c r="A241" s="12"/>
      <c r="B241" s="91" t="s">
        <v>365</v>
      </c>
      <c r="C241" s="14"/>
      <c r="D241" s="14"/>
      <c r="E241" s="14"/>
      <c r="F241" s="54"/>
      <c r="G241" s="54"/>
      <c r="H241" s="54"/>
      <c r="I241" s="14">
        <v>0</v>
      </c>
      <c r="J241" s="14">
        <v>0</v>
      </c>
      <c r="K241" s="14">
        <v>0</v>
      </c>
      <c r="L241" s="14">
        <v>2096</v>
      </c>
      <c r="M241" s="14">
        <v>0</v>
      </c>
      <c r="N241" s="14">
        <v>0</v>
      </c>
      <c r="O241" s="54">
        <f t="shared" si="116"/>
        <v>2096</v>
      </c>
      <c r="P241" s="54">
        <f t="shared" si="117"/>
        <v>0</v>
      </c>
      <c r="Q241" s="54">
        <f t="shared" si="118"/>
        <v>0</v>
      </c>
      <c r="R241" s="42"/>
      <c r="S241" s="42"/>
      <c r="T241" s="42"/>
    </row>
    <row r="242" spans="1:20" s="15" customFormat="1" ht="201.75" customHeight="1" x14ac:dyDescent="0.3">
      <c r="A242" s="12"/>
      <c r="B242" s="91" t="s">
        <v>381</v>
      </c>
      <c r="C242" s="14"/>
      <c r="D242" s="14"/>
      <c r="E242" s="14"/>
      <c r="F242" s="54"/>
      <c r="G242" s="54"/>
      <c r="H242" s="54"/>
      <c r="I242" s="14">
        <v>0</v>
      </c>
      <c r="J242" s="14">
        <v>0</v>
      </c>
      <c r="K242" s="14">
        <v>0</v>
      </c>
      <c r="L242" s="14">
        <v>353023</v>
      </c>
      <c r="M242" s="14">
        <v>0</v>
      </c>
      <c r="N242" s="14">
        <v>0</v>
      </c>
      <c r="O242" s="54">
        <f t="shared" ref="O242" si="132">L242-I242</f>
        <v>353023</v>
      </c>
      <c r="P242" s="54">
        <f t="shared" ref="P242" si="133">M242-J242</f>
        <v>0</v>
      </c>
      <c r="Q242" s="54">
        <f t="shared" ref="Q242" si="134">N242-K242</f>
        <v>0</v>
      </c>
      <c r="R242" s="42"/>
      <c r="S242" s="42"/>
      <c r="T242" s="42"/>
    </row>
    <row r="243" spans="1:20" s="7" customFormat="1" ht="34.5" customHeight="1" x14ac:dyDescent="0.3">
      <c r="A243" s="35" t="s">
        <v>366</v>
      </c>
      <c r="B243" s="36" t="s">
        <v>367</v>
      </c>
      <c r="C243" s="6"/>
      <c r="D243" s="6"/>
      <c r="E243" s="6"/>
      <c r="F243" s="47"/>
      <c r="G243" s="47"/>
      <c r="H243" s="47"/>
      <c r="I243" s="6">
        <v>0</v>
      </c>
      <c r="J243" s="6">
        <v>0</v>
      </c>
      <c r="K243" s="6">
        <v>0</v>
      </c>
      <c r="L243" s="6">
        <v>289.35111999999998</v>
      </c>
      <c r="M243" s="6">
        <v>0</v>
      </c>
      <c r="N243" s="6">
        <v>0</v>
      </c>
      <c r="O243" s="47">
        <f t="shared" si="116"/>
        <v>289.35111999999998</v>
      </c>
      <c r="P243" s="47">
        <f t="shared" si="117"/>
        <v>0</v>
      </c>
      <c r="Q243" s="47">
        <f t="shared" si="118"/>
        <v>0</v>
      </c>
      <c r="R243" s="57"/>
      <c r="S243" s="57"/>
      <c r="T243" s="57"/>
    </row>
    <row r="244" spans="1:20" s="7" customFormat="1" ht="34.5" hidden="1" customHeight="1" x14ac:dyDescent="0.3">
      <c r="A244" s="35" t="s">
        <v>8</v>
      </c>
      <c r="B244" s="36" t="s">
        <v>7</v>
      </c>
      <c r="C244" s="6"/>
      <c r="D244" s="6"/>
      <c r="E244" s="6"/>
      <c r="F244" s="47"/>
      <c r="G244" s="47"/>
      <c r="H244" s="47"/>
      <c r="I244" s="6"/>
      <c r="J244" s="6"/>
      <c r="K244" s="6"/>
      <c r="L244" s="6"/>
      <c r="M244" s="6"/>
      <c r="N244" s="6"/>
      <c r="O244" s="47">
        <f t="shared" si="116"/>
        <v>0</v>
      </c>
      <c r="P244" s="47">
        <f t="shared" si="117"/>
        <v>0</v>
      </c>
      <c r="Q244" s="47">
        <f t="shared" si="118"/>
        <v>0</v>
      </c>
      <c r="R244" s="57"/>
      <c r="S244" s="57"/>
      <c r="T244" s="57"/>
    </row>
    <row r="245" spans="1:20" s="7" customFormat="1" ht="21.75" hidden="1" customHeight="1" x14ac:dyDescent="0.3">
      <c r="A245" s="35" t="s">
        <v>6</v>
      </c>
      <c r="B245" s="36" t="s">
        <v>5</v>
      </c>
      <c r="C245" s="6"/>
      <c r="D245" s="6"/>
      <c r="E245" s="6"/>
      <c r="F245" s="47"/>
      <c r="G245" s="47"/>
      <c r="H245" s="47"/>
      <c r="I245" s="6"/>
      <c r="J245" s="6"/>
      <c r="K245" s="6"/>
      <c r="L245" s="6"/>
      <c r="M245" s="6"/>
      <c r="N245" s="6"/>
      <c r="O245" s="47">
        <f t="shared" si="116"/>
        <v>0</v>
      </c>
      <c r="P245" s="47">
        <f t="shared" si="117"/>
        <v>0</v>
      </c>
      <c r="Q245" s="47">
        <f t="shared" si="118"/>
        <v>0</v>
      </c>
      <c r="R245" s="57"/>
      <c r="S245" s="57"/>
      <c r="T245" s="57"/>
    </row>
    <row r="246" spans="1:20" s="7" customFormat="1" ht="64.5" customHeight="1" x14ac:dyDescent="0.3">
      <c r="A246" s="4" t="s">
        <v>4</v>
      </c>
      <c r="B246" s="8" t="s">
        <v>3</v>
      </c>
      <c r="C246" s="6"/>
      <c r="D246" s="6"/>
      <c r="E246" s="6"/>
      <c r="F246" s="47"/>
      <c r="G246" s="47"/>
      <c r="H246" s="47"/>
      <c r="I246" s="6">
        <f>SUM(I247:I248)</f>
        <v>20176.06998</v>
      </c>
      <c r="J246" s="6"/>
      <c r="K246" s="6"/>
      <c r="L246" s="6">
        <f>SUM(L247:L248)</f>
        <v>20063.819749999999</v>
      </c>
      <c r="M246" s="6">
        <f t="shared" ref="M246:N246" si="135">SUM(M247:M248)</f>
        <v>0</v>
      </c>
      <c r="N246" s="6">
        <f t="shared" si="135"/>
        <v>0</v>
      </c>
      <c r="O246" s="47">
        <f t="shared" si="116"/>
        <v>-112.25023000000147</v>
      </c>
      <c r="P246" s="47">
        <f t="shared" si="117"/>
        <v>0</v>
      </c>
      <c r="Q246" s="47">
        <f t="shared" si="118"/>
        <v>0</v>
      </c>
      <c r="R246" s="57"/>
      <c r="S246" s="57"/>
      <c r="T246" s="57"/>
    </row>
    <row r="247" spans="1:20" ht="32.25" customHeight="1" x14ac:dyDescent="0.3">
      <c r="A247" s="9" t="s">
        <v>295</v>
      </c>
      <c r="B247" s="23" t="s">
        <v>293</v>
      </c>
      <c r="C247" s="11"/>
      <c r="D247" s="11"/>
      <c r="E247" s="11"/>
      <c r="F247" s="52"/>
      <c r="G247" s="52"/>
      <c r="H247" s="52"/>
      <c r="I247" s="11">
        <v>16866.646430000001</v>
      </c>
      <c r="J247" s="11"/>
      <c r="K247" s="11"/>
      <c r="L247" s="11">
        <v>16754.396199999999</v>
      </c>
      <c r="M247" s="11">
        <v>0</v>
      </c>
      <c r="N247" s="11">
        <v>0</v>
      </c>
      <c r="O247" s="52">
        <f t="shared" si="116"/>
        <v>-112.25023000000147</v>
      </c>
      <c r="P247" s="52">
        <f t="shared" si="117"/>
        <v>0</v>
      </c>
      <c r="Q247" s="52">
        <f t="shared" si="118"/>
        <v>0</v>
      </c>
      <c r="R247" s="56"/>
      <c r="S247" s="56"/>
      <c r="T247" s="56"/>
    </row>
    <row r="248" spans="1:20" ht="32.25" customHeight="1" x14ac:dyDescent="0.3">
      <c r="A248" s="9" t="s">
        <v>296</v>
      </c>
      <c r="B248" s="23" t="s">
        <v>294</v>
      </c>
      <c r="C248" s="11"/>
      <c r="D248" s="11"/>
      <c r="E248" s="11"/>
      <c r="F248" s="52"/>
      <c r="G248" s="52"/>
      <c r="H248" s="52"/>
      <c r="I248" s="11">
        <v>3309.42355</v>
      </c>
      <c r="J248" s="11"/>
      <c r="K248" s="11"/>
      <c r="L248" s="11">
        <v>3309.42355</v>
      </c>
      <c r="M248" s="11">
        <v>0</v>
      </c>
      <c r="N248" s="11">
        <v>0</v>
      </c>
      <c r="O248" s="52">
        <f t="shared" si="116"/>
        <v>0</v>
      </c>
      <c r="P248" s="52">
        <f t="shared" si="117"/>
        <v>0</v>
      </c>
      <c r="Q248" s="52">
        <f t="shared" si="118"/>
        <v>0</v>
      </c>
      <c r="R248" s="56"/>
      <c r="S248" s="56"/>
      <c r="T248" s="56"/>
    </row>
    <row r="249" spans="1:20" s="7" customFormat="1" ht="51.75" customHeight="1" x14ac:dyDescent="0.3">
      <c r="A249" s="4" t="s">
        <v>2</v>
      </c>
      <c r="B249" s="8" t="s">
        <v>1</v>
      </c>
      <c r="C249" s="6"/>
      <c r="D249" s="6"/>
      <c r="E249" s="6"/>
      <c r="F249" s="47"/>
      <c r="G249" s="47"/>
      <c r="H249" s="47"/>
      <c r="I249" s="6"/>
      <c r="J249" s="6"/>
      <c r="K249" s="6"/>
      <c r="L249" s="6">
        <f>L250</f>
        <v>8577.1093999999994</v>
      </c>
      <c r="M249" s="6">
        <f t="shared" ref="M249:N249" si="136">M250</f>
        <v>0</v>
      </c>
      <c r="N249" s="6">
        <f t="shared" si="136"/>
        <v>0</v>
      </c>
      <c r="O249" s="47">
        <f t="shared" si="116"/>
        <v>8577.1093999999994</v>
      </c>
      <c r="P249" s="47">
        <f t="shared" si="117"/>
        <v>0</v>
      </c>
      <c r="Q249" s="47">
        <f t="shared" si="118"/>
        <v>0</v>
      </c>
      <c r="R249" s="57"/>
      <c r="S249" s="57"/>
      <c r="T249" s="57"/>
    </row>
    <row r="250" spans="1:20" ht="48" customHeight="1" x14ac:dyDescent="0.3">
      <c r="A250" s="9" t="s">
        <v>298</v>
      </c>
      <c r="B250" s="23" t="s">
        <v>297</v>
      </c>
      <c r="C250" s="11"/>
      <c r="D250" s="11"/>
      <c r="E250" s="11"/>
      <c r="F250" s="52"/>
      <c r="G250" s="52"/>
      <c r="H250" s="52"/>
      <c r="I250" s="11"/>
      <c r="J250" s="11"/>
      <c r="K250" s="11"/>
      <c r="L250" s="11">
        <v>8577.1093999999994</v>
      </c>
      <c r="M250" s="11">
        <v>0</v>
      </c>
      <c r="N250" s="11">
        <v>0</v>
      </c>
      <c r="O250" s="52">
        <f t="shared" si="116"/>
        <v>8577.1093999999994</v>
      </c>
      <c r="P250" s="52">
        <f t="shared" si="117"/>
        <v>0</v>
      </c>
      <c r="Q250" s="52">
        <f t="shared" si="118"/>
        <v>0</v>
      </c>
      <c r="R250" s="56"/>
      <c r="S250" s="56"/>
      <c r="T250" s="56"/>
    </row>
    <row r="251" spans="1:20" s="7" customFormat="1" ht="25.5" customHeight="1" x14ac:dyDescent="0.3">
      <c r="A251" s="22"/>
      <c r="B251" s="5" t="s">
        <v>0</v>
      </c>
      <c r="C251" s="74">
        <f t="shared" ref="C251:N251" si="137">C19+C119</f>
        <v>9093821.9600000009</v>
      </c>
      <c r="D251" s="74">
        <f t="shared" si="137"/>
        <v>8781470.5800000001</v>
      </c>
      <c r="E251" s="74">
        <f t="shared" si="137"/>
        <v>7077798.8200000003</v>
      </c>
      <c r="F251" s="47">
        <f t="shared" si="137"/>
        <v>9011512.08543</v>
      </c>
      <c r="G251" s="47">
        <f t="shared" si="137"/>
        <v>8866367.8596800007</v>
      </c>
      <c r="H251" s="47">
        <f t="shared" si="137"/>
        <v>7159188.8149999995</v>
      </c>
      <c r="I251" s="6">
        <f>I19+I119</f>
        <v>9804918.8954300005</v>
      </c>
      <c r="J251" s="6">
        <f t="shared" ref="J251:K251" si="138">J19+J119</f>
        <v>8594395.7596799992</v>
      </c>
      <c r="K251" s="6">
        <f t="shared" si="138"/>
        <v>7160172.4849999994</v>
      </c>
      <c r="L251" s="6">
        <f t="shared" si="137"/>
        <v>8937632.9518800005</v>
      </c>
      <c r="M251" s="6">
        <f t="shared" si="137"/>
        <v>9800314.8857900016</v>
      </c>
      <c r="N251" s="6">
        <f t="shared" si="137"/>
        <v>7488908.7023099996</v>
      </c>
      <c r="O251" s="47">
        <f t="shared" si="116"/>
        <v>-867285.94354999997</v>
      </c>
      <c r="P251" s="47">
        <f t="shared" si="117"/>
        <v>1205919.1261100024</v>
      </c>
      <c r="Q251" s="47">
        <f t="shared" si="118"/>
        <v>328736.21731000021</v>
      </c>
      <c r="R251" s="57"/>
      <c r="S251" s="57"/>
      <c r="T251" s="57"/>
    </row>
    <row r="252" spans="1:20" ht="10.8" customHeight="1" x14ac:dyDescent="0.3">
      <c r="N252" s="118" t="s">
        <v>390</v>
      </c>
    </row>
    <row r="254" spans="1:20" ht="14.25" customHeight="1" x14ac:dyDescent="0.3">
      <c r="O254" s="95"/>
    </row>
    <row r="255" spans="1:20" ht="14.25" customHeight="1" x14ac:dyDescent="0.3"/>
    <row r="256" spans="1:20" ht="14.25" customHeight="1" x14ac:dyDescent="0.3"/>
  </sheetData>
  <mergeCells count="45">
    <mergeCell ref="I10:K10"/>
    <mergeCell ref="I12:K12"/>
    <mergeCell ref="R17:R18"/>
    <mergeCell ref="S17:T17"/>
    <mergeCell ref="A17:A18"/>
    <mergeCell ref="B17:B18"/>
    <mergeCell ref="C17:C18"/>
    <mergeCell ref="D17:E17"/>
    <mergeCell ref="F17:F18"/>
    <mergeCell ref="G17:H17"/>
    <mergeCell ref="O17:O18"/>
    <mergeCell ref="P17:Q17"/>
    <mergeCell ref="L17:L18"/>
    <mergeCell ref="M17:N17"/>
    <mergeCell ref="I17:I18"/>
    <mergeCell ref="J17:K17"/>
    <mergeCell ref="C16:E16"/>
    <mergeCell ref="F16:H16"/>
    <mergeCell ref="O16:Q16"/>
    <mergeCell ref="R16:T16"/>
    <mergeCell ref="L16:N16"/>
    <mergeCell ref="I16:K16"/>
    <mergeCell ref="A14:N14"/>
    <mergeCell ref="C12:E12"/>
    <mergeCell ref="C10:E10"/>
    <mergeCell ref="F1:H1"/>
    <mergeCell ref="F2:H2"/>
    <mergeCell ref="F3:H3"/>
    <mergeCell ref="F4:H4"/>
    <mergeCell ref="F5:H5"/>
    <mergeCell ref="F6:H6"/>
    <mergeCell ref="F7:H7"/>
    <mergeCell ref="F8:H8"/>
    <mergeCell ref="F10:H10"/>
    <mergeCell ref="F12:H12"/>
    <mergeCell ref="L1:N1"/>
    <mergeCell ref="L2:N2"/>
    <mergeCell ref="L3:N3"/>
    <mergeCell ref="L10:N10"/>
    <mergeCell ref="L12:N12"/>
    <mergeCell ref="L4:N4"/>
    <mergeCell ref="L5:N5"/>
    <mergeCell ref="L6:N6"/>
    <mergeCell ref="L7:N7"/>
    <mergeCell ref="L8:N8"/>
  </mergeCells>
  <pageMargins left="1.1811023622047245" right="0.39370078740157483" top="0.78740157480314965" bottom="0.78740157480314965" header="0.19685039370078741" footer="0.23622047244094491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</cp:lastModifiedBy>
  <cp:lastPrinted>2022-11-28T06:18:44Z</cp:lastPrinted>
  <dcterms:created xsi:type="dcterms:W3CDTF">2020-11-06T11:10:42Z</dcterms:created>
  <dcterms:modified xsi:type="dcterms:W3CDTF">2022-11-28T08:09:52Z</dcterms:modified>
</cp:coreProperties>
</file>