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0\УТОЧНЕНИЕ АВГУСТ\"/>
    </mc:Choice>
  </mc:AlternateContent>
  <bookViews>
    <workbookView xWindow="-492" yWindow="0" windowWidth="15456" windowHeight="10080" activeTab="1"/>
  </bookViews>
  <sheets>
    <sheet name="2020" sheetId="14" r:id="rId1"/>
    <sheet name="2021-2022" sheetId="16" r:id="rId2"/>
  </sheets>
  <definedNames>
    <definedName name="_xlnm.Print_Titles" localSheetId="0">'2020'!$15:$15</definedName>
    <definedName name="_xlnm.Print_Titles" localSheetId="1">'2021-2022'!$15:$16</definedName>
    <definedName name="_xlnm.Print_Area" localSheetId="0">'2020'!$A$1:$C$182</definedName>
    <definedName name="_xlnm.Print_Area" localSheetId="1">'2021-2022'!$A$1:$D$183</definedName>
  </definedNames>
  <calcPr calcId="162913"/>
</workbook>
</file>

<file path=xl/calcChain.xml><?xml version="1.0" encoding="utf-8"?>
<calcChain xmlns="http://schemas.openxmlformats.org/spreadsheetml/2006/main">
  <c r="G23" i="16" l="1"/>
  <c r="G22" i="16"/>
  <c r="G21" i="16"/>
  <c r="G20" i="16"/>
  <c r="G19" i="16" s="1"/>
  <c r="F23" i="16"/>
  <c r="F22" i="16"/>
  <c r="F21" i="16"/>
  <c r="F20" i="16"/>
  <c r="F19" i="16" s="1"/>
  <c r="H21" i="14"/>
  <c r="H20" i="14"/>
  <c r="F180" i="14" l="1"/>
  <c r="E180" i="14"/>
  <c r="F179" i="14"/>
  <c r="E179" i="14"/>
  <c r="F178" i="14"/>
  <c r="E178" i="14"/>
  <c r="F177" i="14"/>
  <c r="E177" i="14"/>
  <c r="F176" i="14"/>
  <c r="E176" i="14"/>
  <c r="D175" i="14"/>
  <c r="C175" i="14"/>
  <c r="C173" i="14" s="1"/>
  <c r="F174" i="14"/>
  <c r="E174" i="14"/>
  <c r="F172" i="14"/>
  <c r="E172" i="14"/>
  <c r="F171" i="14"/>
  <c r="E171" i="14"/>
  <c r="F170" i="14"/>
  <c r="E170" i="14"/>
  <c r="D169" i="14"/>
  <c r="C169" i="14"/>
  <c r="F168" i="14"/>
  <c r="E168" i="14"/>
  <c r="F167" i="14"/>
  <c r="E167" i="14"/>
  <c r="F166" i="14"/>
  <c r="E166" i="14"/>
  <c r="F165" i="14"/>
  <c r="E165" i="14"/>
  <c r="D164" i="14"/>
  <c r="C164" i="14"/>
  <c r="F163" i="14"/>
  <c r="E163" i="14"/>
  <c r="F162" i="14"/>
  <c r="E162" i="14"/>
  <c r="F161" i="14"/>
  <c r="E161" i="14"/>
  <c r="F160" i="14"/>
  <c r="E160" i="14"/>
  <c r="F159" i="14"/>
  <c r="E159" i="14"/>
  <c r="F158" i="14"/>
  <c r="E158" i="14"/>
  <c r="F157" i="14"/>
  <c r="E157" i="14"/>
  <c r="F156" i="14"/>
  <c r="E156" i="14"/>
  <c r="F155" i="14"/>
  <c r="E155" i="14"/>
  <c r="F154" i="14"/>
  <c r="E154" i="14"/>
  <c r="F153" i="14"/>
  <c r="E153" i="14"/>
  <c r="D152" i="14"/>
  <c r="F152" i="14" s="1"/>
  <c r="C152" i="14"/>
  <c r="F151" i="14"/>
  <c r="E151" i="14"/>
  <c r="F150" i="14"/>
  <c r="E150" i="14"/>
  <c r="D149" i="14"/>
  <c r="C149" i="14"/>
  <c r="F147" i="14"/>
  <c r="E147" i="14"/>
  <c r="E146" i="14"/>
  <c r="E145" i="14"/>
  <c r="E144" i="14"/>
  <c r="F143" i="14"/>
  <c r="E143" i="14"/>
  <c r="F142" i="14"/>
  <c r="E142" i="14"/>
  <c r="F141" i="14"/>
  <c r="E141" i="14"/>
  <c r="F140" i="14"/>
  <c r="E140" i="14"/>
  <c r="C139" i="14"/>
  <c r="F139" i="14" s="1"/>
  <c r="E138" i="14"/>
  <c r="F137" i="14"/>
  <c r="E137" i="14"/>
  <c r="F136" i="14"/>
  <c r="E136" i="14"/>
  <c r="F135" i="14"/>
  <c r="E135" i="14"/>
  <c r="F134" i="14"/>
  <c r="E134" i="14"/>
  <c r="F133" i="14"/>
  <c r="E133" i="14"/>
  <c r="F132" i="14"/>
  <c r="E132" i="14"/>
  <c r="F131" i="14"/>
  <c r="E131" i="14"/>
  <c r="F130" i="14"/>
  <c r="E130" i="14"/>
  <c r="F129" i="14"/>
  <c r="E129" i="14"/>
  <c r="F128" i="14"/>
  <c r="E128" i="14"/>
  <c r="F127" i="14"/>
  <c r="E127" i="14"/>
  <c r="F126" i="14"/>
  <c r="E126" i="14"/>
  <c r="F125" i="14"/>
  <c r="E125" i="14"/>
  <c r="F124" i="14"/>
  <c r="E124" i="14"/>
  <c r="F123" i="14"/>
  <c r="E123" i="14"/>
  <c r="F122" i="14"/>
  <c r="E122" i="14"/>
  <c r="D121" i="14"/>
  <c r="C120" i="14"/>
  <c r="F120" i="14" s="1"/>
  <c r="C119" i="14"/>
  <c r="E119" i="14" s="1"/>
  <c r="C118" i="14"/>
  <c r="F118" i="14" s="1"/>
  <c r="C117" i="14"/>
  <c r="C116" i="14"/>
  <c r="C115" i="14"/>
  <c r="E115" i="14" s="1"/>
  <c r="D114" i="14"/>
  <c r="F113" i="14"/>
  <c r="E113" i="14"/>
  <c r="F112" i="14"/>
  <c r="E112" i="14"/>
  <c r="D111" i="14"/>
  <c r="F111" i="14" s="1"/>
  <c r="C111" i="14"/>
  <c r="F110" i="14"/>
  <c r="E110" i="14"/>
  <c r="D109" i="14"/>
  <c r="C109" i="14"/>
  <c r="F108" i="14"/>
  <c r="E108" i="14"/>
  <c r="F107" i="14"/>
  <c r="E107" i="14"/>
  <c r="E106" i="14"/>
  <c r="E105" i="14"/>
  <c r="E104" i="14"/>
  <c r="D103" i="14"/>
  <c r="C103" i="14"/>
  <c r="E103" i="14" s="1"/>
  <c r="E102" i="14"/>
  <c r="F101" i="14"/>
  <c r="E101" i="14"/>
  <c r="F100" i="14"/>
  <c r="E100" i="14"/>
  <c r="F99" i="14"/>
  <c r="E99" i="14"/>
  <c r="D98" i="14"/>
  <c r="F98" i="14" s="1"/>
  <c r="C98" i="14"/>
  <c r="F97" i="14"/>
  <c r="E97" i="14"/>
  <c r="F96" i="14"/>
  <c r="E96" i="14"/>
  <c r="F95" i="14"/>
  <c r="E95" i="14"/>
  <c r="F94" i="14"/>
  <c r="E94" i="14"/>
  <c r="F93" i="14"/>
  <c r="E93" i="14"/>
  <c r="D92" i="14"/>
  <c r="C92" i="14"/>
  <c r="F91" i="14"/>
  <c r="E91" i="14"/>
  <c r="D90" i="14"/>
  <c r="F90" i="14" s="1"/>
  <c r="C90" i="14"/>
  <c r="D89" i="14"/>
  <c r="F88" i="14"/>
  <c r="E88" i="14"/>
  <c r="F86" i="14"/>
  <c r="E86" i="14"/>
  <c r="D85" i="14"/>
  <c r="C85" i="14"/>
  <c r="F82" i="14"/>
  <c r="E82" i="14"/>
  <c r="F81" i="14"/>
  <c r="E81" i="14"/>
  <c r="C80" i="14"/>
  <c r="F79" i="14"/>
  <c r="E79" i="14"/>
  <c r="D78" i="14"/>
  <c r="D76" i="14" s="1"/>
  <c r="F77" i="14"/>
  <c r="E77" i="14"/>
  <c r="F75" i="14"/>
  <c r="E75" i="14"/>
  <c r="F74" i="14"/>
  <c r="E74" i="14"/>
  <c r="C73" i="14"/>
  <c r="E73" i="14" s="1"/>
  <c r="C72" i="14"/>
  <c r="F72" i="14" s="1"/>
  <c r="F71" i="14"/>
  <c r="E71" i="14"/>
  <c r="D70" i="14"/>
  <c r="C70" i="14"/>
  <c r="E70" i="14" s="1"/>
  <c r="C69" i="14"/>
  <c r="E69" i="14" s="1"/>
  <c r="F68" i="14"/>
  <c r="D68" i="14"/>
  <c r="C68" i="14"/>
  <c r="E68" i="14" s="1"/>
  <c r="F67" i="14"/>
  <c r="E67" i="14"/>
  <c r="F66" i="14"/>
  <c r="E66" i="14"/>
  <c r="F65" i="14"/>
  <c r="D65" i="14"/>
  <c r="C65" i="14"/>
  <c r="E65" i="14" s="1"/>
  <c r="F64" i="14"/>
  <c r="E64" i="14"/>
  <c r="F63" i="14"/>
  <c r="E63" i="14"/>
  <c r="F62" i="14"/>
  <c r="D62" i="14"/>
  <c r="C62" i="14"/>
  <c r="E62" i="14" s="1"/>
  <c r="F61" i="14"/>
  <c r="D61" i="14"/>
  <c r="C61" i="14"/>
  <c r="E61" i="14" s="1"/>
  <c r="F60" i="14"/>
  <c r="E60" i="14"/>
  <c r="F59" i="14"/>
  <c r="E59" i="14"/>
  <c r="F58" i="14"/>
  <c r="C58" i="14"/>
  <c r="E58" i="14" s="1"/>
  <c r="C57" i="14"/>
  <c r="F56" i="14"/>
  <c r="E56" i="14"/>
  <c r="D55" i="14"/>
  <c r="D53" i="14" s="1"/>
  <c r="F54" i="14"/>
  <c r="E54" i="14"/>
  <c r="F52" i="14"/>
  <c r="E52" i="14"/>
  <c r="F51" i="14"/>
  <c r="D51" i="14"/>
  <c r="C51" i="14"/>
  <c r="E51" i="14" s="1"/>
  <c r="F50" i="14"/>
  <c r="E50" i="14"/>
  <c r="C49" i="14"/>
  <c r="D48" i="14"/>
  <c r="F47" i="14"/>
  <c r="E47" i="14"/>
  <c r="F46" i="14"/>
  <c r="E46" i="14"/>
  <c r="C45" i="14"/>
  <c r="E45" i="14" s="1"/>
  <c r="C44" i="14"/>
  <c r="F44" i="14" s="1"/>
  <c r="C43" i="14"/>
  <c r="F43" i="14" s="1"/>
  <c r="C42" i="14"/>
  <c r="D41" i="14"/>
  <c r="D39" i="14" s="1"/>
  <c r="F40" i="14"/>
  <c r="E40" i="14"/>
  <c r="F38" i="14"/>
  <c r="E38" i="14"/>
  <c r="F37" i="14"/>
  <c r="E37" i="14"/>
  <c r="C36" i="14"/>
  <c r="F36" i="14" s="1"/>
  <c r="D35" i="14"/>
  <c r="F34" i="14"/>
  <c r="E34" i="14"/>
  <c r="F33" i="14"/>
  <c r="C33" i="14"/>
  <c r="E33" i="14" s="1"/>
  <c r="D32" i="14"/>
  <c r="F31" i="14"/>
  <c r="E31" i="14"/>
  <c r="F29" i="14"/>
  <c r="C29" i="14"/>
  <c r="E29" i="14" s="1"/>
  <c r="F28" i="14"/>
  <c r="E28" i="14"/>
  <c r="C27" i="14"/>
  <c r="C26" i="14"/>
  <c r="E26" i="14" s="1"/>
  <c r="D25" i="14"/>
  <c r="F24" i="14"/>
  <c r="E24" i="14"/>
  <c r="D23" i="14"/>
  <c r="C23" i="14"/>
  <c r="C22" i="14"/>
  <c r="H22" i="14" s="1"/>
  <c r="F21" i="14"/>
  <c r="E21" i="14"/>
  <c r="F20" i="14"/>
  <c r="E20" i="14"/>
  <c r="C19" i="14"/>
  <c r="D18" i="14"/>
  <c r="D17" i="14"/>
  <c r="D113" i="16"/>
  <c r="C113" i="16"/>
  <c r="C114" i="16"/>
  <c r="D115" i="16"/>
  <c r="C115" i="16"/>
  <c r="D112" i="16"/>
  <c r="C112" i="16"/>
  <c r="D117" i="16"/>
  <c r="C117" i="16"/>
  <c r="D116" i="16"/>
  <c r="C116" i="16"/>
  <c r="D138" i="16"/>
  <c r="C138" i="16"/>
  <c r="F119" i="14" l="1"/>
  <c r="C32" i="14"/>
  <c r="C30" i="14" s="1"/>
  <c r="E149" i="14"/>
  <c r="E19" i="14"/>
  <c r="H19" i="14"/>
  <c r="H18" i="14" s="1"/>
  <c r="C41" i="14"/>
  <c r="F45" i="14"/>
  <c r="F73" i="14"/>
  <c r="E98" i="14"/>
  <c r="E111" i="14"/>
  <c r="F115" i="14"/>
  <c r="E118" i="14"/>
  <c r="E44" i="14"/>
  <c r="F70" i="14"/>
  <c r="E72" i="14"/>
  <c r="C121" i="14"/>
  <c r="C87" i="14" s="1"/>
  <c r="F149" i="14"/>
  <c r="F19" i="14"/>
  <c r="F26" i="14"/>
  <c r="C35" i="14"/>
  <c r="E35" i="14" s="1"/>
  <c r="F69" i="14"/>
  <c r="C148" i="14"/>
  <c r="E152" i="14"/>
  <c r="E41" i="14"/>
  <c r="F57" i="14"/>
  <c r="C55" i="14"/>
  <c r="F117" i="14"/>
  <c r="E117" i="14"/>
  <c r="F22" i="14"/>
  <c r="E22" i="14"/>
  <c r="C18" i="14"/>
  <c r="F32" i="14"/>
  <c r="D30" i="14"/>
  <c r="E30" i="14" s="1"/>
  <c r="E43" i="14"/>
  <c r="E57" i="14"/>
  <c r="F80" i="14"/>
  <c r="C78" i="14"/>
  <c r="E80" i="14"/>
  <c r="E92" i="14"/>
  <c r="F169" i="14"/>
  <c r="E169" i="14"/>
  <c r="F175" i="14"/>
  <c r="D173" i="14"/>
  <c r="F173" i="14" s="1"/>
  <c r="E175" i="14"/>
  <c r="F23" i="14"/>
  <c r="E23" i="14"/>
  <c r="E32" i="14"/>
  <c r="F41" i="14"/>
  <c r="F49" i="14"/>
  <c r="E49" i="14"/>
  <c r="F85" i="14"/>
  <c r="E85" i="14"/>
  <c r="D87" i="14"/>
  <c r="F89" i="14"/>
  <c r="E90" i="14"/>
  <c r="F109" i="14"/>
  <c r="E109" i="14"/>
  <c r="F27" i="14"/>
  <c r="E27" i="14"/>
  <c r="C25" i="14"/>
  <c r="E36" i="14"/>
  <c r="F42" i="14"/>
  <c r="E42" i="14"/>
  <c r="C48" i="14"/>
  <c r="E89" i="14"/>
  <c r="F92" i="14"/>
  <c r="F116" i="14"/>
  <c r="E116" i="14"/>
  <c r="C114" i="14"/>
  <c r="E121" i="14"/>
  <c r="F164" i="14"/>
  <c r="D148" i="14"/>
  <c r="F148" i="14" s="1"/>
  <c r="E164" i="14"/>
  <c r="E120" i="14"/>
  <c r="E139" i="14"/>
  <c r="D111" i="16"/>
  <c r="C111" i="16"/>
  <c r="F35" i="14" l="1"/>
  <c r="F121" i="14"/>
  <c r="D16" i="14"/>
  <c r="F30" i="14"/>
  <c r="C53" i="14"/>
  <c r="F55" i="14"/>
  <c r="E55" i="14"/>
  <c r="F87" i="14"/>
  <c r="E87" i="14"/>
  <c r="C83" i="14"/>
  <c r="C84" i="14"/>
  <c r="E114" i="14"/>
  <c r="F114" i="14"/>
  <c r="E173" i="14"/>
  <c r="E48" i="14"/>
  <c r="F48" i="14"/>
  <c r="E25" i="14"/>
  <c r="F25" i="14"/>
  <c r="D83" i="14"/>
  <c r="D181" i="14" s="1"/>
  <c r="D84" i="14"/>
  <c r="C17" i="14"/>
  <c r="F18" i="14"/>
  <c r="E18" i="14"/>
  <c r="E148" i="14"/>
  <c r="F78" i="14"/>
  <c r="E78" i="14"/>
  <c r="C76" i="14"/>
  <c r="C39" i="14"/>
  <c r="D109" i="16"/>
  <c r="C109" i="16"/>
  <c r="E76" i="14" l="1"/>
  <c r="F76" i="14"/>
  <c r="F83" i="14"/>
  <c r="E83" i="14"/>
  <c r="F84" i="14"/>
  <c r="E84" i="14"/>
  <c r="C16" i="14"/>
  <c r="H16" i="14" s="1"/>
  <c r="F17" i="14"/>
  <c r="E17" i="14"/>
  <c r="F53" i="14"/>
  <c r="E53" i="14"/>
  <c r="F39" i="14"/>
  <c r="E39" i="14"/>
  <c r="D175" i="16"/>
  <c r="D173" i="16" s="1"/>
  <c r="C175" i="16"/>
  <c r="C173" i="16" s="1"/>
  <c r="D168" i="16"/>
  <c r="C168" i="16"/>
  <c r="D164" i="16"/>
  <c r="C164" i="16"/>
  <c r="D151" i="16"/>
  <c r="C151" i="16"/>
  <c r="D148" i="16"/>
  <c r="C148" i="16"/>
  <c r="D118" i="16"/>
  <c r="C118" i="16"/>
  <c r="D107" i="16"/>
  <c r="C107" i="16"/>
  <c r="D104" i="16"/>
  <c r="C104" i="16"/>
  <c r="D99" i="16"/>
  <c r="C99" i="16"/>
  <c r="D93" i="16"/>
  <c r="C93" i="16"/>
  <c r="D91" i="16"/>
  <c r="C91" i="16"/>
  <c r="D86" i="16"/>
  <c r="C86" i="16"/>
  <c r="D79" i="16"/>
  <c r="D77" i="16" s="1"/>
  <c r="C79" i="16"/>
  <c r="C77" i="16" s="1"/>
  <c r="D71" i="16"/>
  <c r="C71" i="16"/>
  <c r="D69" i="16"/>
  <c r="C69" i="16"/>
  <c r="D66" i="16"/>
  <c r="C66" i="16"/>
  <c r="D63" i="16"/>
  <c r="C63" i="16"/>
  <c r="D56" i="16"/>
  <c r="C56" i="16"/>
  <c r="D52" i="16"/>
  <c r="C52" i="16"/>
  <c r="D49" i="16"/>
  <c r="C49" i="16"/>
  <c r="D42" i="16"/>
  <c r="C42" i="16"/>
  <c r="D36" i="16"/>
  <c r="C36" i="16"/>
  <c r="D33" i="16"/>
  <c r="D31" i="16" s="1"/>
  <c r="C33" i="16"/>
  <c r="C31" i="16" s="1"/>
  <c r="D26" i="16"/>
  <c r="C26" i="16"/>
  <c r="D24" i="16"/>
  <c r="C24" i="16"/>
  <c r="D19" i="16"/>
  <c r="D18" i="16" s="1"/>
  <c r="C19" i="16"/>
  <c r="C18" i="16" s="1"/>
  <c r="C181" i="14" l="1"/>
  <c r="E16" i="14"/>
  <c r="F16" i="14"/>
  <c r="C88" i="16"/>
  <c r="D88" i="16"/>
  <c r="C40" i="16"/>
  <c r="C147" i="16"/>
  <c r="C62" i="16"/>
  <c r="C54" i="16" s="1"/>
  <c r="D62" i="16"/>
  <c r="D54" i="16" s="1"/>
  <c r="D147" i="16"/>
  <c r="D40" i="16"/>
  <c r="E181" i="14" l="1"/>
  <c r="F181" i="14"/>
  <c r="D17" i="16"/>
  <c r="G17" i="16" s="1"/>
  <c r="C17" i="16"/>
  <c r="F17" i="16" s="1"/>
  <c r="C84" i="16"/>
  <c r="C85" i="16"/>
  <c r="D84" i="16"/>
  <c r="D85" i="16"/>
  <c r="D181" i="16" l="1"/>
  <c r="C181" i="16"/>
</calcChain>
</file>

<file path=xl/sharedStrings.xml><?xml version="1.0" encoding="utf-8"?>
<sst xmlns="http://schemas.openxmlformats.org/spreadsheetml/2006/main" count="561" uniqueCount="281">
  <si>
    <t>Сумма</t>
  </si>
  <si>
    <t>2020 год</t>
  </si>
  <si>
    <t>тыс.руб.</t>
  </si>
  <si>
    <t>Код бюджетной классификации Российской Федерации</t>
  </si>
  <si>
    <t>2021 год</t>
  </si>
  <si>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</si>
  <si>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</si>
  <si>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</si>
  <si>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</si>
  <si>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</si>
  <si>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</si>
  <si>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</si>
  <si>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</si>
  <si>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</si>
  <si>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</si>
  <si>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</si>
  <si>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</si>
  <si>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</si>
  <si>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</si>
  <si>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</si>
  <si>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</si>
  <si>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</si>
  <si>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</si>
  <si>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</si>
  <si>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</si>
  <si>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</si>
  <si>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- на 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</si>
  <si>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</si>
  <si>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</si>
  <si>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</t>
  </si>
  <si>
    <t xml:space="preserve"> - по организации проведения мероприятий по отлову и содержанию безнадзорных животных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</si>
  <si>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</si>
  <si>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</si>
  <si>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</si>
  <si>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</si>
  <si>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</si>
  <si>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</si>
  <si>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</si>
  <si>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</si>
  <si>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</si>
  <si>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ремонт подъездов в многоквартирных домах</t>
  </si>
  <si>
    <t xml:space="preserve"> - на мероприятия по организации отдыха детей в каникулярное время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</si>
  <si>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</si>
  <si>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</si>
  <si>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</si>
  <si>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</si>
  <si>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</si>
  <si>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000 2 02 25567 04 0000 150</t>
  </si>
  <si>
    <t>000 2 02 25555 04 0000 150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</si>
  <si>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</si>
  <si>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</si>
  <si>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</si>
  <si>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</si>
  <si>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</si>
  <si>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</si>
  <si>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</si>
  <si>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000 2 02 27112 04 0003 150</t>
  </si>
  <si>
    <t>000 2 02 27112 04 0002 150</t>
  </si>
  <si>
    <t>000 2 02 27112 04 0001 150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</si>
  <si>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</si>
  <si>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</si>
  <si>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СУБСИДИИ БЮДЖЕТАМ БЮДЖЕТНОЙ СИСТЕМЫ РОССИЙСКОЙ ФЕДЕРАЦИИ (МЕЖБЮДЖЕТНЫЕ СУБСИДИИ)</t>
  </si>
  <si>
    <t>000 2 02 20000 00 0000 150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</si>
  <si>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</si>
  <si>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</si>
  <si>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</si>
  <si>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</si>
  <si>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</si>
  <si>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</si>
  <si>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</si>
  <si>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</si>
  <si>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</si>
  <si>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</si>
  <si>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</si>
  <si>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000 1 17 05040 04 0009 180</t>
  </si>
  <si>
    <t>Поступления по плате за размещение нестационарных торговых объектов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</si>
  <si>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</si>
  <si>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</si>
  <si>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</si>
  <si>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</si>
  <si>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</si>
  <si>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</si>
  <si>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</si>
  <si>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</si>
  <si>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</si>
  <si>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</si>
  <si>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</si>
  <si>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</si>
  <si>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</si>
  <si>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</si>
  <si>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</si>
  <si>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</si>
  <si>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</si>
  <si>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</si>
  <si>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</si>
  <si>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</si>
  <si>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</si>
  <si>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 xml:space="preserve">Прочие доходы от компенсации затрат бюджетов городских округов (родительская плата в ДДО) </t>
  </si>
  <si>
    <t>000 1 13 02994 04 0000 130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</si>
  <si>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</si>
  <si>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</si>
  <si>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</si>
  <si>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</si>
  <si>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>Прочие доходы от компенсации затрат бюджетов городских округов</t>
  </si>
  <si>
    <t xml:space="preserve">доходы от платных услуг, оказываемых казенными учреждениями </t>
  </si>
  <si>
    <t>000 1 13 01994 04 0000 130</t>
  </si>
  <si>
    <t>доходы от платных услуг, оказываемых казенными учреждениями (МКУ «МФЦ")</t>
  </si>
  <si>
    <t>доходы от платных услуг, оказываемых казенными учреждениями (МКУ «Аварийно-спасательная служба»)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</si>
  <si>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</si>
  <si>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</si>
  <si>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</si>
  <si>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И КОМПЕНСАЦИИ ЗАТРАТ ГОСУДАРСТВА</t>
  </si>
  <si>
    <t>000 1 13 00000 00 0000 000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</si>
  <si>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</si>
  <si>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</si>
  <si>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</si>
  <si>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</si>
  <si>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</si>
  <si>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</si>
  <si>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</si>
  <si>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</si>
  <si>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</si>
  <si>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</si>
  <si>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</si>
  <si>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</si>
  <si>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</si>
  <si>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</si>
  <si>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</si>
  <si>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</si>
  <si>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</si>
  <si>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</si>
  <si>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</si>
  <si>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</si>
  <si>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</si>
  <si>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</si>
  <si>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</si>
  <si>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</si>
  <si>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</si>
  <si>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</si>
  <si>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</si>
  <si>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</si>
  <si>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</si>
  <si>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</si>
  <si>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</si>
  <si>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</si>
  <si>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</si>
  <si>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</si>
  <si>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</si>
  <si>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</si>
  <si>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</si>
  <si>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</si>
  <si>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</si>
  <si>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</si>
  <si>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</si>
  <si>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</si>
  <si>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</si>
  <si>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</si>
  <si>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</si>
  <si>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</si>
  <si>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</si>
  <si>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</si>
  <si>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</si>
  <si>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</si>
  <si>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</si>
  <si>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</si>
  <si>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10"/>
        <rFont val="Arial Narrow"/>
        <family val="2"/>
        <charset val="204"/>
      </rPr>
      <t xml:space="preserve">1 </t>
    </r>
    <r>
      <rPr>
        <i/>
        <sz val="10"/>
        <rFont val="Arial Narrow"/>
        <family val="2"/>
        <charset val="204"/>
      </rPr>
      <t>Налогового кодекса Российской Федерации</t>
    </r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</si>
  <si>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</si>
  <si>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</si>
  <si>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</si>
  <si>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</si>
  <si>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</si>
  <si>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10"/>
        <rFont val="Arial Narrow"/>
        <family val="2"/>
        <charset val="204"/>
      </rPr>
      <t>1</t>
    </r>
    <r>
      <rPr>
        <i/>
        <sz val="10"/>
        <rFont val="Arial Narrow"/>
        <family val="2"/>
        <charset val="204"/>
      </rPr>
      <t xml:space="preserve"> и 228 Налогового кодекса Российской Федерации</t>
    </r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</si>
  <si>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</si>
  <si>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</si>
  <si>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</si>
  <si>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</si>
  <si>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</si>
  <si>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</si>
  <si>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</si>
  <si>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</si>
  <si>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2022 год</t>
  </si>
  <si>
    <t>000 2 02 25016 04 0000 150</t>
  </si>
  <si>
    <r>
      <t>Субсидии бюджетам городских округов на мероприятия федеральной целевой программы "Развитие водохозяйственного комплекса Российской Федерации в 2012 - 2020 годах"</t>
    </r>
    <r>
      <rPr>
        <i/>
        <sz val="10"/>
        <rFont val="Arial Narrow"/>
        <family val="2"/>
        <charset val="204"/>
      </rPr>
      <t xml:space="preserve"> </t>
    </r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</si>
  <si>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</si>
  <si>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</si>
  <si>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(физическая культура и спорт)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</si>
  <si>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(культура)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</si>
  <si>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</si>
  <si>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</si>
  <si>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</si>
  <si>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</si>
  <si>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</si>
  <si>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</si>
  <si>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</si>
  <si>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</si>
  <si>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</si>
  <si>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</si>
  <si>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городских округов на реализацию программ формирования современной городской среды</t>
  </si>
  <si>
    <t xml:space="preserve"> - в части благоустройства общественных территорий</t>
  </si>
  <si>
    <t>Субсидии бюджетам городских округов на обеспечение устойчивого развития сельских территорий</t>
  </si>
  <si>
    <t xml:space="preserve"> - на улучшение жилищных условий граждан, проживающих на сельских территориях</t>
  </si>
  <si>
    <t xml:space="preserve"> - на капитальные вложения в общеобразовательные организации в целях поддержания односменного режима обучения</t>
  </si>
  <si>
    <t>000 2 02 27112 04 0011 150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</si>
  <si>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</si>
  <si>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</si>
  <si>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</si>
  <si>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 xml:space="preserve"> - 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</si>
  <si>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</si>
  <si>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проектирование сетей газификации в сельской местности</t>
  </si>
  <si>
    <t xml:space="preserve"> - на капитальные вложения в объекты общего образования </t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</si>
  <si>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</si>
  <si>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  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</si>
  <si>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</si>
  <si>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</si>
  <si>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</si>
  <si>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</si>
  <si>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на строительство (реконструкцию) объектов культуры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</si>
  <si>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</si>
  <si>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приобретение коммунальной техники</t>
  </si>
  <si>
    <t xml:space="preserve"> - на создание новых и (или) благоустройство существующих парков культуры и отдыха</t>
  </si>
  <si>
    <t xml:space="preserve"> - на проектирование и строительство дошкольных образовательных организаций</t>
  </si>
  <si>
    <t xml:space="preserve"> - на реализацию мероприятий по улучшению жилищных условий многодетных семей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</si>
  <si>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</si>
  <si>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рекультивацию полигонов твёрдых коммунальных отходов 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</si>
  <si>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</si>
  <si>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 xml:space="preserve"> -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</si>
  <si>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</si>
  <si>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осуществление переданных государственных полномочий Московской области по транспортировке умерших в морг, включая погрузоразгрузочные работы, с мет обнаружения или происшествия для производства судебно - медицинской экспертизы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</si>
  <si>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</si>
  <si>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</si>
  <si>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</si>
  <si>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</si>
  <si>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</si>
  <si>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</si>
  <si>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</si>
  <si>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обеспечение полноценным питанием беременных женщин, кормящих матерей, а также детей в возрасте до трех лет 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</si>
  <si>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</si>
  <si>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проектов государственно-частного партнерства в жилищно-коммунальном хозяйстве в сфере теплоснабжения</t>
  </si>
  <si>
    <t xml:space="preserve"> - на создание центров образования цифрового и гуманитарного профилей</t>
  </si>
  <si>
    <t>Поступления по плате за наем жилых помещений, находящихся в собственности муниципальных образований (плата за наем жилых помещений)</t>
  </si>
  <si>
    <t>Поступления по плате за наем жилых помещений, находящихся в собственности муниципальных образований (плата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</si>
  <si>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доходы от платных услуг, оказываемых казенными учреждениями (ГУ арх-ры и градостр -ва МО)</t>
  </si>
  <si>
    <t>000 1 13 02994 04 0007 130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</si>
  <si>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</si>
  <si>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</si>
  <si>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</si>
  <si>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</si>
  <si>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(министерство образования)</t>
  </si>
  <si>
    <t>000 1 11 09044 04 0014 120</t>
  </si>
  <si>
    <t>000 1 13 02994 04 0012 130</t>
  </si>
  <si>
    <t xml:space="preserve">возврат остатков (мун. задания "4") </t>
  </si>
  <si>
    <t>000 1 13 02994 04 0013 130</t>
  </si>
  <si>
    <t xml:space="preserve">Поступления доходов в бюджет городского округа Ступино Московской области на 2020 год </t>
  </si>
  <si>
    <t>Поступления доходов в бюджет городского округа Ступино Московской области на плановый период 2021-2022 годов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</si>
  <si>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</si>
  <si>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</si>
  <si>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</si>
  <si>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</si>
  <si>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 xml:space="preserve"> - на благоустройство общественных территорий</t>
  </si>
  <si>
    <t>000 1 13 02064 04 0000 130</t>
  </si>
  <si>
    <t xml:space="preserve">возврат остатков (администрация) </t>
  </si>
  <si>
    <t>Доходы поступающие в порядке возмещения расходов, понесенных в связи с эксплуатацией имущества городских округов</t>
  </si>
  <si>
    <t>000 2 02 27112 04 0020 150</t>
  </si>
  <si>
    <t>000 2 02 27112 04 0021 150</t>
  </si>
  <si>
    <t>Приложение  1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</si>
  <si>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</si>
  <si>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</si>
  <si>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</si>
  <si>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</si>
  <si>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 xml:space="preserve">от 19.12.2019 № 356/34 «О бюджете городского округа Ступино                                                                                                                                 </t>
  </si>
  <si>
    <t>Московской области на 2020 год и на плановый период 2021-2022 годов»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</si>
  <si>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2020 год и на плановый период 2021-2022 годов"</t>
  </si>
  <si>
    <t xml:space="preserve">утв бюджет от 19.12.2019 № 356/34 </t>
  </si>
  <si>
    <t>отклонение, тыс. руб.</t>
  </si>
  <si>
    <t>отклонение, %</t>
  </si>
  <si>
    <t xml:space="preserve"> - мероприятия по улучшению жилищных условий граждан, проживающих на сельских территориях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</si>
  <si>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</si>
  <si>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"</t>
  </si>
  <si>
    <t>Приложение  2</t>
  </si>
  <si>
    <t>"Приложение 2
к решению Совета депутатов 
городского округа Ступино Московской области
"О бюджете городского округа Ступино Московской области
на 2020 год и на плановый период 2021-2022 годов"</t>
  </si>
  <si>
    <t>от "20" августа 2020г  № 448/45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</si>
</sst>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#,##0.0"/>
    <numFmt numFmtId="165" formatCode="#,##0.00000"/>
    <numFmt numFmtId="166" formatCode="0.0"/>
    <numFmt numFmtId="167" formatCode="#,##0.000"/>
  </numFmts>
  <fonts count="16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indexed="8"/>
      <name val="Calibri"/>
      <family val="2"/>
      <scheme val="minor"/>
    </font>
    <font>
      <i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i/>
      <vertAlign val="superscript"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0"/>
      <name val="Arial Narrow"/>
      <family val="2"/>
    </font>
    <font>
      <i/>
      <sz val="10"/>
      <color rgb="FF0000FF"/>
      <name val="Arial Narrow"/>
      <family val="2"/>
      <charset val="204"/>
    </font>
    <font>
      <sz val="10"/>
      <color rgb="FFFF0000"/>
      <name val="Arial Narrow"/>
      <family val="2"/>
      <charset val="204"/>
    </font>
    <font>
      <i/>
      <sz val="10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</cellStyleXfs>
  <cellXfs count="85">
    <xf numFmtId="0" fontId="0" fillId="0" borderId="0" xfId="0"/>
    <xf numFmtId="0" fontId="6" fillId="0" borderId="0" xfId="2" applyFont="1" applyFill="1" applyAlignment="1">
      <alignment vertical="center"/>
    </xf>
    <xf numFmtId="1" fontId="6" fillId="0" borderId="4" xfId="2" applyNumberFormat="1" applyFont="1" applyFill="1" applyBorder="1" applyAlignment="1" applyProtection="1">
      <alignment horizontal="center" vertical="center" wrapText="1"/>
    </xf>
    <xf numFmtId="1" fontId="5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vertical="center"/>
    </xf>
    <xf numFmtId="0" fontId="8" fillId="0" borderId="1" xfId="2" applyNumberFormat="1" applyFont="1" applyFill="1" applyBorder="1" applyAlignment="1" applyProtection="1">
      <alignment horizontal="left" vertical="center" wrapText="1" indent="2"/>
    </xf>
    <xf numFmtId="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 indent="1"/>
    </xf>
    <xf numFmtId="0" fontId="5" fillId="0" borderId="0" xfId="2" applyFont="1" applyFill="1" applyAlignment="1">
      <alignment vertical="center"/>
    </xf>
    <xf numFmtId="1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left" vertical="center" wrapText="1" indent="1"/>
    </xf>
    <xf numFmtId="0" fontId="9" fillId="0" borderId="0" xfId="2" applyFont="1" applyFill="1" applyAlignment="1">
      <alignment vertical="center"/>
    </xf>
    <xf numFmtId="0" fontId="6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 indent="1"/>
    </xf>
    <xf numFmtId="1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 indent="2"/>
    </xf>
    <xf numFmtId="0" fontId="5" fillId="0" borderId="1" xfId="4" applyNumberFormat="1" applyFont="1" applyFill="1" applyBorder="1" applyAlignment="1" applyProtection="1">
      <alignment horizontal="left" vertical="center" wrapText="1" indent="1"/>
    </xf>
    <xf numFmtId="0" fontId="6" fillId="0" borderId="1" xfId="4" applyNumberFormat="1" applyFont="1" applyFill="1" applyBorder="1" applyAlignment="1" applyProtection="1">
      <alignment horizontal="left" vertical="center" wrapText="1" indent="1"/>
    </xf>
    <xf numFmtId="1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left" vertical="center" wrapText="1" indent="1"/>
    </xf>
    <xf numFmtId="164" fontId="6" fillId="0" borderId="1" xfId="3" applyNumberFormat="1" applyFont="1" applyFill="1" applyBorder="1" applyAlignment="1" applyProtection="1">
      <alignment horizontal="center" vertical="center"/>
    </xf>
    <xf numFmtId="164" fontId="5" fillId="0" borderId="1" xfId="3" applyNumberFormat="1" applyFont="1" applyFill="1" applyBorder="1" applyAlignment="1" applyProtection="1">
      <alignment horizontal="center" vertical="center"/>
    </xf>
    <xf numFmtId="164" fontId="8" fillId="0" borderId="1" xfId="3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 indent="1"/>
    </xf>
    <xf numFmtId="0" fontId="8" fillId="0" borderId="1" xfId="2" applyNumberFormat="1" applyFont="1" applyFill="1" applyBorder="1" applyAlignment="1" applyProtection="1">
      <alignment horizontal="left" vertical="center" wrapText="1" indent="3"/>
    </xf>
    <xf numFmtId="164" fontId="6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 wrapText="1"/>
    </xf>
    <xf numFmtId="0" fontId="12" fillId="0" borderId="0" xfId="2" applyFont="1" applyFill="1" applyAlignment="1">
      <alignment vertical="center" wrapText="1"/>
    </xf>
    <xf numFmtId="0" fontId="12" fillId="0" borderId="0" xfId="2" applyFont="1" applyFill="1" applyAlignment="1">
      <alignment vertical="center"/>
    </xf>
    <xf numFmtId="164" fontId="5" fillId="0" borderId="1" xfId="3" applyNumberFormat="1" applyFont="1" applyFill="1" applyBorder="1" applyAlignment="1" applyProtection="1">
      <alignment horizontal="center" vertical="center"/>
      <protection locked="0"/>
    </xf>
    <xf numFmtId="164" fontId="8" fillId="0" borderId="1" xfId="3" applyNumberFormat="1" applyFont="1" applyFill="1" applyBorder="1" applyAlignment="1" applyProtection="1">
      <alignment horizontal="center" vertical="center"/>
      <protection locked="0"/>
    </xf>
    <xf numFmtId="164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right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horizontal="right" vertical="center"/>
    </xf>
    <xf numFmtId="165" fontId="6" fillId="0" borderId="1" xfId="2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166" fontId="5" fillId="0" borderId="0" xfId="2" applyNumberFormat="1" applyFont="1" applyFill="1" applyAlignment="1">
      <alignment horizontal="center" vertical="center"/>
    </xf>
    <xf numFmtId="166" fontId="5" fillId="0" borderId="0" xfId="2" applyNumberFormat="1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 applyProtection="1">
      <alignment horizontal="center" vertical="center"/>
    </xf>
    <xf numFmtId="166" fontId="5" fillId="0" borderId="1" xfId="3" applyNumberFormat="1" applyFont="1" applyFill="1" applyBorder="1" applyAlignment="1" applyProtection="1">
      <alignment horizontal="center" vertical="center"/>
    </xf>
    <xf numFmtId="166" fontId="8" fillId="0" borderId="1" xfId="3" applyNumberFormat="1" applyFont="1" applyFill="1" applyBorder="1" applyAlignment="1" applyProtection="1">
      <alignment horizontal="center" vertical="center"/>
    </xf>
    <xf numFmtId="166" fontId="6" fillId="0" borderId="1" xfId="3" applyNumberFormat="1" applyFont="1" applyFill="1" applyBorder="1" applyAlignment="1">
      <alignment horizontal="center" vertical="center"/>
    </xf>
    <xf numFmtId="166" fontId="5" fillId="0" borderId="1" xfId="3" applyNumberFormat="1" applyFont="1" applyFill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 vertical="center"/>
    </xf>
    <xf numFmtId="166" fontId="8" fillId="0" borderId="1" xfId="3" applyNumberFormat="1" applyFont="1" applyFill="1" applyBorder="1" applyAlignment="1" applyProtection="1">
      <alignment horizontal="center" vertical="center"/>
      <protection locked="0"/>
    </xf>
    <xf numFmtId="166" fontId="5" fillId="0" borderId="1" xfId="3" applyNumberFormat="1" applyFont="1" applyFill="1" applyBorder="1" applyAlignment="1" applyProtection="1">
      <alignment horizontal="center" vertical="center"/>
      <protection locked="0"/>
    </xf>
    <xf numFmtId="165" fontId="5" fillId="0" borderId="0" xfId="2" applyNumberFormat="1" applyFont="1" applyFill="1" applyAlignment="1">
      <alignment vertical="center" wrapText="1"/>
    </xf>
    <xf numFmtId="165" fontId="5" fillId="0" borderId="0" xfId="2" applyNumberFormat="1" applyFont="1" applyFill="1" applyAlignment="1">
      <alignment horizontal="right" vertical="center" wrapText="1"/>
    </xf>
    <xf numFmtId="165" fontId="6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right" vertical="center" wrapText="1"/>
    </xf>
    <xf numFmtId="167" fontId="5" fillId="0" borderId="0" xfId="2" applyNumberFormat="1" applyFont="1" applyFill="1" applyAlignment="1">
      <alignment horizontal="right" vertical="center"/>
    </xf>
    <xf numFmtId="167" fontId="5" fillId="0" borderId="0" xfId="2" applyNumberFormat="1" applyFont="1" applyFill="1" applyAlignment="1">
      <alignment vertical="center"/>
    </xf>
    <xf numFmtId="167" fontId="5" fillId="0" borderId="0" xfId="2" applyNumberFormat="1" applyFont="1" applyFill="1" applyAlignment="1">
      <alignment vertical="center" wrapText="1"/>
    </xf>
    <xf numFmtId="167" fontId="8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 wrapText="1"/>
    </xf>
    <xf numFmtId="164" fontId="12" fillId="0" borderId="0" xfId="2" applyNumberFormat="1" applyFont="1" applyFill="1" applyAlignment="1">
      <alignment vertical="center" wrapText="1"/>
    </xf>
    <xf numFmtId="164" fontId="11" fillId="0" borderId="0" xfId="2" applyNumberFormat="1" applyFont="1" applyFill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 applyProtection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8" fillId="0" borderId="0" xfId="2" applyNumberFormat="1" applyFont="1" applyFill="1" applyAlignment="1">
      <alignment vertical="center"/>
    </xf>
    <xf numFmtId="167" fontId="14" fillId="0" borderId="0" xfId="2" applyNumberFormat="1" applyFont="1" applyFill="1" applyAlignment="1">
      <alignment vertical="center"/>
    </xf>
    <xf numFmtId="167" fontId="1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4"/>
    <cellStyle name="Обычный 3" xfId="1"/>
    <cellStyle name="Обычный 4" xfId="5"/>
    <cellStyle name="Обычный 5" xfId="6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view="pageBreakPreview" zoomScaleNormal="100" zoomScaleSheetLayoutView="100" workbookViewId="0">
      <selection activeCell="B6" sqref="B6:C6"/>
    </sheetView>
  </sheetViews>
  <sheetFormatPr defaultColWidth="9.109375" defaultRowHeight="5.7" customHeight="1" x14ac:dyDescent="0.25"/>
  <cols>
    <col min="1" max="1" width="21.33203125" style="20" customWidth="1"/>
    <col min="2" max="2" width="94.6640625" style="20" customWidth="1"/>
    <col min="3" max="3" width="13.33203125" style="61" customWidth="1"/>
    <col min="4" max="4" width="11" style="41" hidden="1" customWidth="1"/>
    <col min="5" max="5" width="10.88671875" style="41" hidden="1" customWidth="1"/>
    <col min="6" max="6" width="7.33203125" style="49" hidden="1" customWidth="1"/>
    <col min="7" max="7" width="9.109375" style="8"/>
    <col min="8" max="8" width="12.88671875" style="66" customWidth="1"/>
    <col min="9" max="16384" width="9.109375" style="8"/>
  </cols>
  <sheetData>
    <row r="1" spans="1:8" s="48" customFormat="1" ht="14.25" customHeight="1" x14ac:dyDescent="0.25">
      <c r="A1" s="42"/>
      <c r="B1" s="79" t="s">
        <v>264</v>
      </c>
      <c r="C1" s="80"/>
      <c r="D1" s="34"/>
      <c r="E1" s="34"/>
      <c r="F1" s="47"/>
      <c r="H1" s="65"/>
    </row>
    <row r="2" spans="1:8" s="48" customFormat="1" ht="14.25" customHeight="1" x14ac:dyDescent="0.25">
      <c r="A2" s="42"/>
      <c r="B2" s="79" t="s">
        <v>265</v>
      </c>
      <c r="C2" s="80"/>
      <c r="D2" s="34"/>
      <c r="E2" s="34"/>
      <c r="F2" s="47"/>
      <c r="H2" s="65"/>
    </row>
    <row r="3" spans="1:8" s="48" customFormat="1" ht="14.25" customHeight="1" x14ac:dyDescent="0.25">
      <c r="A3" s="42"/>
      <c r="B3" s="79" t="s">
        <v>266</v>
      </c>
      <c r="C3" s="80"/>
      <c r="D3" s="34"/>
      <c r="E3" s="34"/>
      <c r="F3" s="47"/>
      <c r="H3" s="65"/>
    </row>
    <row r="4" spans="1:8" s="48" customFormat="1" ht="14.25" customHeight="1" x14ac:dyDescent="0.25">
      <c r="A4" s="42"/>
      <c r="B4" s="79" t="s">
        <v>267</v>
      </c>
      <c r="C4" s="80"/>
      <c r="D4" s="34"/>
      <c r="E4" s="34"/>
      <c r="F4" s="47"/>
      <c r="H4" s="65"/>
    </row>
    <row r="5" spans="1:8" s="48" customFormat="1" ht="14.25" customHeight="1" x14ac:dyDescent="0.25">
      <c r="A5" s="42"/>
      <c r="B5" s="79" t="s">
        <v>268</v>
      </c>
      <c r="C5" s="80"/>
      <c r="D5" s="34"/>
      <c r="E5" s="34"/>
      <c r="F5" s="47"/>
      <c r="H5" s="65"/>
    </row>
    <row r="6" spans="1:8" s="48" customFormat="1" ht="14.25" customHeight="1" x14ac:dyDescent="0.25">
      <c r="A6" s="42"/>
      <c r="B6" s="79" t="s">
        <v>269</v>
      </c>
      <c r="C6" s="80"/>
      <c r="D6" s="34"/>
      <c r="E6" s="34"/>
      <c r="F6" s="47"/>
      <c r="H6" s="65"/>
    </row>
    <row r="7" spans="1:8" s="48" customFormat="1" ht="14.25" customHeight="1" x14ac:dyDescent="0.25">
      <c r="A7" s="42"/>
      <c r="B7" s="79" t="s">
        <v>270</v>
      </c>
      <c r="C7" s="80"/>
      <c r="D7" s="34"/>
      <c r="E7" s="34"/>
      <c r="F7" s="47"/>
      <c r="H7" s="65"/>
    </row>
    <row r="8" spans="1:8" s="48" customFormat="1" ht="14.25" customHeight="1" x14ac:dyDescent="0.25">
      <c r="A8" s="42"/>
      <c r="B8" s="79" t="s">
        <v>280</v>
      </c>
      <c r="C8" s="79"/>
      <c r="D8" s="34"/>
      <c r="E8" s="34"/>
      <c r="F8" s="47"/>
      <c r="H8" s="65"/>
    </row>
    <row r="9" spans="1:8" ht="12.75" customHeight="1" x14ac:dyDescent="0.25"/>
    <row r="10" spans="1:8" ht="65.25" customHeight="1" x14ac:dyDescent="0.25">
      <c r="B10" s="79" t="s">
        <v>271</v>
      </c>
      <c r="C10" s="80"/>
      <c r="D10" s="33"/>
      <c r="E10" s="33"/>
      <c r="F10" s="50"/>
    </row>
    <row r="11" spans="1:8" ht="12" customHeight="1" x14ac:dyDescent="0.25">
      <c r="B11" s="42"/>
      <c r="C11" s="62"/>
      <c r="D11" s="33"/>
      <c r="E11" s="33"/>
      <c r="F11" s="50"/>
    </row>
    <row r="12" spans="1:8" ht="15" customHeight="1" x14ac:dyDescent="0.25">
      <c r="A12" s="81" t="s">
        <v>252</v>
      </c>
      <c r="B12" s="81"/>
      <c r="C12" s="81"/>
      <c r="D12" s="33"/>
      <c r="E12" s="33"/>
      <c r="F12" s="50"/>
    </row>
    <row r="13" spans="1:8" ht="12.75" customHeight="1" x14ac:dyDescent="0.25">
      <c r="A13" s="43"/>
      <c r="B13" s="43"/>
      <c r="C13" s="63"/>
    </row>
    <row r="14" spans="1:8" ht="13.5" customHeight="1" x14ac:dyDescent="0.25">
      <c r="A14" s="22"/>
      <c r="B14" s="22"/>
      <c r="C14" s="45" t="s">
        <v>2</v>
      </c>
    </row>
    <row r="15" spans="1:8" s="19" customFormat="1" ht="39.75" customHeight="1" x14ac:dyDescent="0.25">
      <c r="A15" s="44" t="s">
        <v>3</v>
      </c>
      <c r="B15" s="44" t="s">
        <v>179</v>
      </c>
      <c r="C15" s="46" t="s">
        <v>1</v>
      </c>
      <c r="D15" s="51" t="s">
        <v>272</v>
      </c>
      <c r="E15" s="51" t="s">
        <v>273</v>
      </c>
      <c r="F15" s="52" t="s">
        <v>274</v>
      </c>
      <c r="H15" s="67"/>
    </row>
    <row r="16" spans="1:8" s="1" customFormat="1" ht="23.25" customHeight="1" x14ac:dyDescent="0.25">
      <c r="A16" s="9" t="s">
        <v>178</v>
      </c>
      <c r="B16" s="12" t="s">
        <v>177</v>
      </c>
      <c r="C16" s="24">
        <f>C17+C23+C25+C30+C35+C38+C39+C51+C53+C70+C75+C76</f>
        <v>3012019.9499999997</v>
      </c>
      <c r="D16" s="24">
        <f>D17+D23+D25+D30+D35+D38+D39+D51+D53+D70+D75+D76</f>
        <v>3141279.406</v>
      </c>
      <c r="E16" s="24">
        <f>C16-D16</f>
        <v>-129259.45600000024</v>
      </c>
      <c r="F16" s="53">
        <f>C16/D16*100</f>
        <v>95.885133434704713</v>
      </c>
      <c r="H16" s="77">
        <f>C16-H18</f>
        <v>1844028.5865339576</v>
      </c>
    </row>
    <row r="17" spans="1:8" s="1" customFormat="1" ht="21.75" customHeight="1" x14ac:dyDescent="0.25">
      <c r="A17" s="9" t="s">
        <v>176</v>
      </c>
      <c r="B17" s="10" t="s">
        <v>175</v>
      </c>
      <c r="C17" s="24">
        <f>C18</f>
        <v>1792598.6</v>
      </c>
      <c r="D17" s="24">
        <f>D18</f>
        <v>1916350</v>
      </c>
      <c r="E17" s="24">
        <f t="shared" ref="E17:E80" si="0">C17-D17</f>
        <v>-123751.39999999991</v>
      </c>
      <c r="F17" s="53">
        <f t="shared" ref="F17:F80" si="1">C17/D17*100</f>
        <v>93.54233829937121</v>
      </c>
      <c r="H17" s="77"/>
    </row>
    <row r="18" spans="1:8" ht="21" customHeight="1" x14ac:dyDescent="0.25">
      <c r="A18" s="3" t="s">
        <v>174</v>
      </c>
      <c r="B18" s="13" t="s">
        <v>173</v>
      </c>
      <c r="C18" s="25">
        <f>SUM(C19:C22)</f>
        <v>1792598.6</v>
      </c>
      <c r="D18" s="25">
        <f>SUM(D19:D22)</f>
        <v>1916350</v>
      </c>
      <c r="E18" s="25">
        <f t="shared" si="0"/>
        <v>-123751.39999999991</v>
      </c>
      <c r="F18" s="54">
        <f t="shared" si="1"/>
        <v>93.54233829937121</v>
      </c>
      <c r="H18" s="77">
        <f>H19+H20+H21+H22</f>
        <v>1167991.3634660421</v>
      </c>
    </row>
    <row r="19" spans="1:8" s="4" customFormat="1" ht="45.75" customHeight="1" x14ac:dyDescent="0.25">
      <c r="A19" s="6" t="s">
        <v>172</v>
      </c>
      <c r="B19" s="5" t="s">
        <v>171</v>
      </c>
      <c r="C19" s="26">
        <f>1876550-118901.4</f>
        <v>1757648.6</v>
      </c>
      <c r="D19" s="26">
        <v>1876550</v>
      </c>
      <c r="E19" s="26">
        <f t="shared" si="0"/>
        <v>-118901.39999999991</v>
      </c>
      <c r="F19" s="55">
        <f t="shared" si="1"/>
        <v>93.663829900615497</v>
      </c>
      <c r="H19" s="78">
        <f>C19/0.427*0.277</f>
        <v>1140207.6398126464</v>
      </c>
    </row>
    <row r="20" spans="1:8" s="4" customFormat="1" ht="71.25" customHeight="1" x14ac:dyDescent="0.25">
      <c r="A20" s="6" t="s">
        <v>170</v>
      </c>
      <c r="B20" s="5" t="s">
        <v>169</v>
      </c>
      <c r="C20" s="26">
        <v>6800</v>
      </c>
      <c r="D20" s="26">
        <v>6800</v>
      </c>
      <c r="E20" s="26">
        <f t="shared" si="0"/>
        <v>0</v>
      </c>
      <c r="F20" s="55">
        <f t="shared" si="1"/>
        <v>100</v>
      </c>
      <c r="H20" s="78">
        <f t="shared" ref="H20:H21" si="2">C20/0.427*0.277</f>
        <v>4411.2412177985952</v>
      </c>
    </row>
    <row r="21" spans="1:8" s="4" customFormat="1" ht="33" customHeight="1" x14ac:dyDescent="0.25">
      <c r="A21" s="6" t="s">
        <v>168</v>
      </c>
      <c r="B21" s="5" t="s">
        <v>167</v>
      </c>
      <c r="C21" s="26">
        <v>13600</v>
      </c>
      <c r="D21" s="26">
        <v>13600</v>
      </c>
      <c r="E21" s="26">
        <f t="shared" si="0"/>
        <v>0</v>
      </c>
      <c r="F21" s="55">
        <f t="shared" si="1"/>
        <v>100</v>
      </c>
      <c r="H21" s="78">
        <f t="shared" si="2"/>
        <v>8822.4824355971905</v>
      </c>
    </row>
    <row r="22" spans="1:8" s="4" customFormat="1" ht="60.75" customHeight="1" x14ac:dyDescent="0.25">
      <c r="A22" s="6" t="s">
        <v>166</v>
      </c>
      <c r="B22" s="5" t="s">
        <v>165</v>
      </c>
      <c r="C22" s="26">
        <f>19400-4850</f>
        <v>14550</v>
      </c>
      <c r="D22" s="26">
        <v>19400</v>
      </c>
      <c r="E22" s="26">
        <f t="shared" si="0"/>
        <v>-4850</v>
      </c>
      <c r="F22" s="55">
        <f t="shared" si="1"/>
        <v>75</v>
      </c>
      <c r="H22" s="78">
        <f>C22</f>
        <v>14550</v>
      </c>
    </row>
    <row r="23" spans="1:8" s="1" customFormat="1" ht="21.75" customHeight="1" x14ac:dyDescent="0.25">
      <c r="A23" s="18" t="s">
        <v>164</v>
      </c>
      <c r="B23" s="17" t="s">
        <v>163</v>
      </c>
      <c r="C23" s="24">
        <f>C24</f>
        <v>104452.9</v>
      </c>
      <c r="D23" s="24">
        <f>D24</f>
        <v>104452.9</v>
      </c>
      <c r="E23" s="24">
        <f t="shared" si="0"/>
        <v>0</v>
      </c>
      <c r="F23" s="53">
        <f t="shared" si="1"/>
        <v>100</v>
      </c>
      <c r="H23" s="66"/>
    </row>
    <row r="24" spans="1:8" ht="21.75" customHeight="1" x14ac:dyDescent="0.25">
      <c r="A24" s="3" t="s">
        <v>162</v>
      </c>
      <c r="B24" s="13" t="s">
        <v>161</v>
      </c>
      <c r="C24" s="25">
        <v>104452.9</v>
      </c>
      <c r="D24" s="25">
        <v>104452.9</v>
      </c>
      <c r="E24" s="25">
        <f t="shared" si="0"/>
        <v>0</v>
      </c>
      <c r="F24" s="54">
        <f t="shared" si="1"/>
        <v>100</v>
      </c>
    </row>
    <row r="25" spans="1:8" s="1" customFormat="1" ht="20.25" customHeight="1" x14ac:dyDescent="0.25">
      <c r="A25" s="9" t="s">
        <v>160</v>
      </c>
      <c r="B25" s="10" t="s">
        <v>159</v>
      </c>
      <c r="C25" s="24">
        <f>C26+C27+C28+C29</f>
        <v>226009</v>
      </c>
      <c r="D25" s="24">
        <f>D26+D27+D28+D29</f>
        <v>269210</v>
      </c>
      <c r="E25" s="24">
        <f t="shared" si="0"/>
        <v>-43201</v>
      </c>
      <c r="F25" s="53">
        <f t="shared" si="1"/>
        <v>83.952676349318381</v>
      </c>
      <c r="H25" s="66"/>
    </row>
    <row r="26" spans="1:8" ht="21" customHeight="1" x14ac:dyDescent="0.25">
      <c r="A26" s="3" t="s">
        <v>158</v>
      </c>
      <c r="B26" s="13" t="s">
        <v>157</v>
      </c>
      <c r="C26" s="25">
        <f>181080-18108</f>
        <v>162972</v>
      </c>
      <c r="D26" s="25">
        <v>181080</v>
      </c>
      <c r="E26" s="25">
        <f t="shared" si="0"/>
        <v>-18108</v>
      </c>
      <c r="F26" s="54">
        <f t="shared" si="1"/>
        <v>90</v>
      </c>
    </row>
    <row r="27" spans="1:8" ht="21" customHeight="1" x14ac:dyDescent="0.25">
      <c r="A27" s="3" t="s">
        <v>156</v>
      </c>
      <c r="B27" s="13" t="s">
        <v>155</v>
      </c>
      <c r="C27" s="25">
        <f>68130-20439</f>
        <v>47691</v>
      </c>
      <c r="D27" s="25">
        <v>68130</v>
      </c>
      <c r="E27" s="25">
        <f t="shared" si="0"/>
        <v>-20439</v>
      </c>
      <c r="F27" s="54">
        <f t="shared" si="1"/>
        <v>70</v>
      </c>
    </row>
    <row r="28" spans="1:8" ht="21" customHeight="1" x14ac:dyDescent="0.25">
      <c r="A28" s="3" t="s">
        <v>154</v>
      </c>
      <c r="B28" s="13" t="s">
        <v>153</v>
      </c>
      <c r="C28" s="25">
        <v>0</v>
      </c>
      <c r="D28" s="25">
        <v>0</v>
      </c>
      <c r="E28" s="25">
        <f t="shared" si="0"/>
        <v>0</v>
      </c>
      <c r="F28" s="54" t="e">
        <f t="shared" si="1"/>
        <v>#DIV/0!</v>
      </c>
    </row>
    <row r="29" spans="1:8" ht="21" customHeight="1" x14ac:dyDescent="0.25">
      <c r="A29" s="3" t="s">
        <v>152</v>
      </c>
      <c r="B29" s="13" t="s">
        <v>151</v>
      </c>
      <c r="C29" s="25">
        <f>20000-4654</f>
        <v>15346</v>
      </c>
      <c r="D29" s="25">
        <v>20000</v>
      </c>
      <c r="E29" s="25">
        <f t="shared" si="0"/>
        <v>-4654</v>
      </c>
      <c r="F29" s="54">
        <f t="shared" si="1"/>
        <v>76.73</v>
      </c>
    </row>
    <row r="30" spans="1:8" s="1" customFormat="1" ht="22.5" customHeight="1" x14ac:dyDescent="0.25">
      <c r="A30" s="9" t="s">
        <v>150</v>
      </c>
      <c r="B30" s="10" t="s">
        <v>149</v>
      </c>
      <c r="C30" s="24">
        <f>SUM(C31:C32)</f>
        <v>576310.5</v>
      </c>
      <c r="D30" s="24">
        <f>SUM(D31:D32)</f>
        <v>518930</v>
      </c>
      <c r="E30" s="24">
        <f t="shared" si="0"/>
        <v>57380.5</v>
      </c>
      <c r="F30" s="53">
        <f t="shared" si="1"/>
        <v>111.05746439789567</v>
      </c>
      <c r="H30" s="66"/>
    </row>
    <row r="31" spans="1:8" ht="21" customHeight="1" x14ac:dyDescent="0.25">
      <c r="A31" s="3" t="s">
        <v>148</v>
      </c>
      <c r="B31" s="13" t="s">
        <v>147</v>
      </c>
      <c r="C31" s="25">
        <v>68930</v>
      </c>
      <c r="D31" s="25">
        <v>68930</v>
      </c>
      <c r="E31" s="25">
        <f t="shared" si="0"/>
        <v>0</v>
      </c>
      <c r="F31" s="54">
        <f t="shared" si="1"/>
        <v>100</v>
      </c>
    </row>
    <row r="32" spans="1:8" ht="21" customHeight="1" x14ac:dyDescent="0.25">
      <c r="A32" s="3" t="s">
        <v>146</v>
      </c>
      <c r="B32" s="13" t="s">
        <v>145</v>
      </c>
      <c r="C32" s="25">
        <f>C33+C34</f>
        <v>507380.5</v>
      </c>
      <c r="D32" s="25">
        <f>D33+D34</f>
        <v>450000</v>
      </c>
      <c r="E32" s="25">
        <f t="shared" si="0"/>
        <v>57380.5</v>
      </c>
      <c r="F32" s="54">
        <f t="shared" si="1"/>
        <v>112.75122222222222</v>
      </c>
    </row>
    <row r="33" spans="1:8" s="4" customFormat="1" ht="30" hidden="1" customHeight="1" x14ac:dyDescent="0.25">
      <c r="A33" s="6" t="s">
        <v>243</v>
      </c>
      <c r="B33" s="5" t="s">
        <v>244</v>
      </c>
      <c r="C33" s="26">
        <f>240000+91777.213-34396.713</f>
        <v>297380.5</v>
      </c>
      <c r="D33" s="26">
        <v>240000</v>
      </c>
      <c r="E33" s="26">
        <f t="shared" si="0"/>
        <v>57380.5</v>
      </c>
      <c r="F33" s="55">
        <f t="shared" si="1"/>
        <v>123.90854166666668</v>
      </c>
      <c r="H33" s="68"/>
    </row>
    <row r="34" spans="1:8" s="4" customFormat="1" ht="30" hidden="1" customHeight="1" x14ac:dyDescent="0.25">
      <c r="A34" s="6" t="s">
        <v>245</v>
      </c>
      <c r="B34" s="5" t="s">
        <v>246</v>
      </c>
      <c r="C34" s="26">
        <v>210000</v>
      </c>
      <c r="D34" s="26">
        <v>210000</v>
      </c>
      <c r="E34" s="26">
        <f t="shared" si="0"/>
        <v>0</v>
      </c>
      <c r="F34" s="55">
        <f t="shared" si="1"/>
        <v>100</v>
      </c>
      <c r="H34" s="68"/>
    </row>
    <row r="35" spans="1:8" s="1" customFormat="1" ht="21" customHeight="1" x14ac:dyDescent="0.25">
      <c r="A35" s="9" t="s">
        <v>144</v>
      </c>
      <c r="B35" s="10" t="s">
        <v>143</v>
      </c>
      <c r="C35" s="24">
        <f>C36+C37</f>
        <v>14500</v>
      </c>
      <c r="D35" s="24">
        <f>D36+D37</f>
        <v>16900</v>
      </c>
      <c r="E35" s="24">
        <f t="shared" si="0"/>
        <v>-2400</v>
      </c>
      <c r="F35" s="53">
        <f t="shared" si="1"/>
        <v>85.798816568047343</v>
      </c>
      <c r="H35" s="66"/>
    </row>
    <row r="36" spans="1:8" ht="30.75" customHeight="1" x14ac:dyDescent="0.25">
      <c r="A36" s="3" t="s">
        <v>142</v>
      </c>
      <c r="B36" s="13" t="s">
        <v>141</v>
      </c>
      <c r="C36" s="25">
        <f>16900-2400</f>
        <v>14500</v>
      </c>
      <c r="D36" s="25">
        <v>16900</v>
      </c>
      <c r="E36" s="25">
        <f t="shared" si="0"/>
        <v>-2400</v>
      </c>
      <c r="F36" s="54">
        <f t="shared" si="1"/>
        <v>85.798816568047343</v>
      </c>
    </row>
    <row r="37" spans="1:8" ht="20.25" hidden="1" customHeight="1" x14ac:dyDescent="0.25">
      <c r="A37" s="3" t="s">
        <v>140</v>
      </c>
      <c r="B37" s="13" t="s">
        <v>139</v>
      </c>
      <c r="C37" s="25">
        <v>0</v>
      </c>
      <c r="D37" s="25">
        <v>0</v>
      </c>
      <c r="E37" s="25">
        <f t="shared" si="0"/>
        <v>0</v>
      </c>
      <c r="F37" s="54" t="e">
        <f t="shared" si="1"/>
        <v>#DIV/0!</v>
      </c>
    </row>
    <row r="38" spans="1:8" s="1" customFormat="1" ht="18.75" hidden="1" customHeight="1" x14ac:dyDescent="0.25">
      <c r="A38" s="9" t="s">
        <v>138</v>
      </c>
      <c r="B38" s="10" t="s">
        <v>137</v>
      </c>
      <c r="C38" s="24">
        <v>0</v>
      </c>
      <c r="D38" s="24">
        <v>0</v>
      </c>
      <c r="E38" s="24">
        <f t="shared" si="0"/>
        <v>0</v>
      </c>
      <c r="F38" s="53" t="e">
        <f t="shared" si="1"/>
        <v>#DIV/0!</v>
      </c>
      <c r="H38" s="66"/>
    </row>
    <row r="39" spans="1:8" s="1" customFormat="1" ht="28.5" customHeight="1" x14ac:dyDescent="0.25">
      <c r="A39" s="9" t="s">
        <v>136</v>
      </c>
      <c r="B39" s="10" t="s">
        <v>135</v>
      </c>
      <c r="C39" s="24">
        <f>C40+C41+C47+C48</f>
        <v>113388.79999999999</v>
      </c>
      <c r="D39" s="24">
        <f>D40+D41+D47+D48</f>
        <v>136976.40000000002</v>
      </c>
      <c r="E39" s="24">
        <f t="shared" si="0"/>
        <v>-23587.600000000035</v>
      </c>
      <c r="F39" s="53">
        <f t="shared" si="1"/>
        <v>82.779807324473381</v>
      </c>
      <c r="H39" s="66"/>
    </row>
    <row r="40" spans="1:8" ht="21" hidden="1" customHeight="1" x14ac:dyDescent="0.25">
      <c r="A40" s="3" t="s">
        <v>134</v>
      </c>
      <c r="B40" s="13" t="s">
        <v>133</v>
      </c>
      <c r="C40" s="25">
        <v>0</v>
      </c>
      <c r="D40" s="25">
        <v>0</v>
      </c>
      <c r="E40" s="25">
        <f t="shared" si="0"/>
        <v>0</v>
      </c>
      <c r="F40" s="54" t="e">
        <f t="shared" si="1"/>
        <v>#DIV/0!</v>
      </c>
    </row>
    <row r="41" spans="1:8" ht="43.5" customHeight="1" x14ac:dyDescent="0.25">
      <c r="A41" s="3" t="s">
        <v>132</v>
      </c>
      <c r="B41" s="16" t="s">
        <v>131</v>
      </c>
      <c r="C41" s="25">
        <f>SUM(C42:C46)</f>
        <v>96123.9</v>
      </c>
      <c r="D41" s="25">
        <f>SUM(D42:D46)</f>
        <v>120076.40000000001</v>
      </c>
      <c r="E41" s="25">
        <f t="shared" si="0"/>
        <v>-23952.500000000015</v>
      </c>
      <c r="F41" s="54">
        <f t="shared" si="1"/>
        <v>80.052283379581652</v>
      </c>
    </row>
    <row r="42" spans="1:8" ht="44.25" customHeight="1" x14ac:dyDescent="0.25">
      <c r="A42" s="3" t="s">
        <v>130</v>
      </c>
      <c r="B42" s="15" t="s">
        <v>129</v>
      </c>
      <c r="C42" s="25">
        <f>112400-22400</f>
        <v>90000</v>
      </c>
      <c r="D42" s="25">
        <v>112400</v>
      </c>
      <c r="E42" s="25">
        <f t="shared" si="0"/>
        <v>-22400</v>
      </c>
      <c r="F42" s="54">
        <f t="shared" si="1"/>
        <v>80.071174377224196</v>
      </c>
    </row>
    <row r="43" spans="1:8" ht="44.25" customHeight="1" x14ac:dyDescent="0.25">
      <c r="A43" s="3" t="s">
        <v>128</v>
      </c>
      <c r="B43" s="15" t="s">
        <v>127</v>
      </c>
      <c r="C43" s="25">
        <f>1969+123.9</f>
        <v>2092.9</v>
      </c>
      <c r="D43" s="25">
        <v>1969</v>
      </c>
      <c r="E43" s="25">
        <f t="shared" si="0"/>
        <v>123.90000000000009</v>
      </c>
      <c r="F43" s="54">
        <f t="shared" si="1"/>
        <v>106.2925342813611</v>
      </c>
    </row>
    <row r="44" spans="1:8" ht="33" customHeight="1" x14ac:dyDescent="0.25">
      <c r="A44" s="3" t="s">
        <v>126</v>
      </c>
      <c r="B44" s="15" t="s">
        <v>125</v>
      </c>
      <c r="C44" s="25">
        <f>4124.3-1624.3</f>
        <v>2500</v>
      </c>
      <c r="D44" s="25">
        <v>4124.3</v>
      </c>
      <c r="E44" s="25">
        <f t="shared" si="0"/>
        <v>-1624.3000000000002</v>
      </c>
      <c r="F44" s="54">
        <f t="shared" si="1"/>
        <v>60.616347016463401</v>
      </c>
    </row>
    <row r="45" spans="1:8" ht="25.5" customHeight="1" x14ac:dyDescent="0.25">
      <c r="A45" s="14" t="s">
        <v>124</v>
      </c>
      <c r="B45" s="15" t="s">
        <v>123</v>
      </c>
      <c r="C45" s="25">
        <f>1401.8-171</f>
        <v>1230.8</v>
      </c>
      <c r="D45" s="25">
        <v>1583.1</v>
      </c>
      <c r="E45" s="25">
        <f t="shared" si="0"/>
        <v>-352.29999999999995</v>
      </c>
      <c r="F45" s="54">
        <f t="shared" si="1"/>
        <v>77.746194175983831</v>
      </c>
    </row>
    <row r="46" spans="1:8" ht="58.5" customHeight="1" x14ac:dyDescent="0.25">
      <c r="A46" s="14" t="s">
        <v>122</v>
      </c>
      <c r="B46" s="15" t="s">
        <v>121</v>
      </c>
      <c r="C46" s="25">
        <v>300.2</v>
      </c>
      <c r="D46" s="25">
        <v>0</v>
      </c>
      <c r="E46" s="25">
        <f t="shared" si="0"/>
        <v>300.2</v>
      </c>
      <c r="F46" s="54" t="e">
        <f t="shared" si="1"/>
        <v>#DIV/0!</v>
      </c>
    </row>
    <row r="47" spans="1:8" ht="30.75" customHeight="1" x14ac:dyDescent="0.25">
      <c r="A47" s="3" t="s">
        <v>120</v>
      </c>
      <c r="B47" s="13" t="s">
        <v>119</v>
      </c>
      <c r="C47" s="25">
        <v>364.9</v>
      </c>
      <c r="D47" s="25">
        <v>0</v>
      </c>
      <c r="E47" s="25">
        <f t="shared" si="0"/>
        <v>364.9</v>
      </c>
      <c r="F47" s="54" t="e">
        <f t="shared" si="1"/>
        <v>#DIV/0!</v>
      </c>
    </row>
    <row r="48" spans="1:8" ht="44.25" customHeight="1" x14ac:dyDescent="0.25">
      <c r="A48" s="3" t="s">
        <v>118</v>
      </c>
      <c r="B48" s="13" t="s">
        <v>117</v>
      </c>
      <c r="C48" s="25">
        <f>C49+C50</f>
        <v>16900</v>
      </c>
      <c r="D48" s="25">
        <f>D49+D50</f>
        <v>16900</v>
      </c>
      <c r="E48" s="25">
        <f t="shared" si="0"/>
        <v>0</v>
      </c>
      <c r="F48" s="54">
        <f t="shared" si="1"/>
        <v>100</v>
      </c>
    </row>
    <row r="49" spans="1:8" s="4" customFormat="1" ht="31.5" hidden="1" customHeight="1" x14ac:dyDescent="0.25">
      <c r="A49" s="6" t="s">
        <v>118</v>
      </c>
      <c r="B49" s="5" t="s">
        <v>239</v>
      </c>
      <c r="C49" s="26">
        <f>16900-500</f>
        <v>16400</v>
      </c>
      <c r="D49" s="26">
        <v>16900</v>
      </c>
      <c r="E49" s="26">
        <f t="shared" si="0"/>
        <v>-500</v>
      </c>
      <c r="F49" s="55">
        <f t="shared" si="1"/>
        <v>97.041420118343197</v>
      </c>
      <c r="H49" s="68"/>
    </row>
    <row r="50" spans="1:8" s="4" customFormat="1" ht="44.25" hidden="1" customHeight="1" x14ac:dyDescent="0.25">
      <c r="A50" s="6" t="s">
        <v>248</v>
      </c>
      <c r="B50" s="5" t="s">
        <v>240</v>
      </c>
      <c r="C50" s="26">
        <v>500</v>
      </c>
      <c r="D50" s="26">
        <v>0</v>
      </c>
      <c r="E50" s="26">
        <f t="shared" si="0"/>
        <v>500</v>
      </c>
      <c r="F50" s="55" t="e">
        <f t="shared" si="1"/>
        <v>#DIV/0!</v>
      </c>
      <c r="H50" s="68"/>
    </row>
    <row r="51" spans="1:8" s="1" customFormat="1" ht="21.75" customHeight="1" x14ac:dyDescent="0.25">
      <c r="A51" s="9" t="s">
        <v>116</v>
      </c>
      <c r="B51" s="10" t="s">
        <v>115</v>
      </c>
      <c r="C51" s="24">
        <f>C52</f>
        <v>3138</v>
      </c>
      <c r="D51" s="24">
        <f>D52</f>
        <v>3138</v>
      </c>
      <c r="E51" s="24">
        <f t="shared" si="0"/>
        <v>0</v>
      </c>
      <c r="F51" s="53">
        <f t="shared" si="1"/>
        <v>100</v>
      </c>
      <c r="H51" s="66"/>
    </row>
    <row r="52" spans="1:8" ht="20.25" customHeight="1" x14ac:dyDescent="0.25">
      <c r="A52" s="3" t="s">
        <v>114</v>
      </c>
      <c r="B52" s="13" t="s">
        <v>113</v>
      </c>
      <c r="C52" s="25">
        <v>3138</v>
      </c>
      <c r="D52" s="25">
        <v>3138</v>
      </c>
      <c r="E52" s="25">
        <f t="shared" si="0"/>
        <v>0</v>
      </c>
      <c r="F52" s="54">
        <f t="shared" si="1"/>
        <v>100</v>
      </c>
    </row>
    <row r="53" spans="1:8" s="1" customFormat="1" ht="23.25" customHeight="1" x14ac:dyDescent="0.25">
      <c r="A53" s="9" t="s">
        <v>112</v>
      </c>
      <c r="B53" s="10" t="s">
        <v>111</v>
      </c>
      <c r="C53" s="24">
        <f>C54+C55+C60+C61</f>
        <v>128283.84999999999</v>
      </c>
      <c r="D53" s="24">
        <f>D54+D55+D60+D61</f>
        <v>120511.10999999999</v>
      </c>
      <c r="E53" s="24">
        <f t="shared" si="0"/>
        <v>7772.7400000000052</v>
      </c>
      <c r="F53" s="53">
        <f t="shared" si="1"/>
        <v>106.4498119716929</v>
      </c>
      <c r="H53" s="66"/>
    </row>
    <row r="54" spans="1:8" s="1" customFormat="1" ht="27.75" hidden="1" customHeight="1" x14ac:dyDescent="0.25">
      <c r="A54" s="3" t="s">
        <v>110</v>
      </c>
      <c r="B54" s="13" t="s">
        <v>109</v>
      </c>
      <c r="C54" s="25">
        <v>0</v>
      </c>
      <c r="D54" s="25">
        <v>0</v>
      </c>
      <c r="E54" s="25">
        <f t="shared" si="0"/>
        <v>0</v>
      </c>
      <c r="F54" s="54" t="e">
        <f t="shared" si="1"/>
        <v>#DIV/0!</v>
      </c>
      <c r="H54" s="66"/>
    </row>
    <row r="55" spans="1:8" s="1" customFormat="1" ht="20.25" customHeight="1" x14ac:dyDescent="0.25">
      <c r="A55" s="3" t="s">
        <v>105</v>
      </c>
      <c r="B55" s="13" t="s">
        <v>108</v>
      </c>
      <c r="C55" s="25">
        <f>SUM(C56:C59)</f>
        <v>3512.9999999999995</v>
      </c>
      <c r="D55" s="25">
        <f>SUM(D56:D59)</f>
        <v>4842.7999999999993</v>
      </c>
      <c r="E55" s="25">
        <f t="shared" si="0"/>
        <v>-1329.7999999999997</v>
      </c>
      <c r="F55" s="54">
        <f t="shared" si="1"/>
        <v>72.540678946064261</v>
      </c>
      <c r="H55" s="66"/>
    </row>
    <row r="56" spans="1:8" s="11" customFormat="1" ht="28.5" hidden="1" customHeight="1" x14ac:dyDescent="0.25">
      <c r="A56" s="6"/>
      <c r="B56" s="31" t="s">
        <v>107</v>
      </c>
      <c r="C56" s="26"/>
      <c r="D56" s="26"/>
      <c r="E56" s="26">
        <f t="shared" si="0"/>
        <v>0</v>
      </c>
      <c r="F56" s="55" t="e">
        <f t="shared" si="1"/>
        <v>#DIV/0!</v>
      </c>
      <c r="H56" s="68"/>
    </row>
    <row r="57" spans="1:8" s="11" customFormat="1" ht="21.75" hidden="1" customHeight="1" x14ac:dyDescent="0.25">
      <c r="A57" s="6"/>
      <c r="B57" s="31" t="s">
        <v>106</v>
      </c>
      <c r="C57" s="26">
        <f>4366.9-1203.9</f>
        <v>3162.9999999999995</v>
      </c>
      <c r="D57" s="26">
        <v>4366.8999999999996</v>
      </c>
      <c r="E57" s="26">
        <f t="shared" si="0"/>
        <v>-1203.9000000000001</v>
      </c>
      <c r="F57" s="55">
        <f t="shared" si="1"/>
        <v>72.431244131992941</v>
      </c>
      <c r="H57" s="68"/>
    </row>
    <row r="58" spans="1:8" s="11" customFormat="1" ht="21.75" hidden="1" customHeight="1" x14ac:dyDescent="0.25">
      <c r="A58" s="6"/>
      <c r="B58" s="31" t="s">
        <v>104</v>
      </c>
      <c r="C58" s="26">
        <f>475.9-125.9</f>
        <v>350</v>
      </c>
      <c r="D58" s="26">
        <v>475.9</v>
      </c>
      <c r="E58" s="26">
        <f t="shared" si="0"/>
        <v>-125.89999999999998</v>
      </c>
      <c r="F58" s="55">
        <f t="shared" si="1"/>
        <v>73.54486236604329</v>
      </c>
      <c r="H58" s="68"/>
    </row>
    <row r="59" spans="1:8" s="11" customFormat="1" ht="21.75" hidden="1" customHeight="1" x14ac:dyDescent="0.25">
      <c r="A59" s="6"/>
      <c r="B59" s="31" t="s">
        <v>241</v>
      </c>
      <c r="C59" s="26"/>
      <c r="D59" s="26"/>
      <c r="E59" s="26">
        <f t="shared" si="0"/>
        <v>0</v>
      </c>
      <c r="F59" s="55" t="e">
        <f t="shared" si="1"/>
        <v>#DIV/0!</v>
      </c>
      <c r="H59" s="68"/>
    </row>
    <row r="60" spans="1:8" s="1" customFormat="1" ht="20.25" customHeight="1" x14ac:dyDescent="0.25">
      <c r="A60" s="3" t="s">
        <v>259</v>
      </c>
      <c r="B60" s="13" t="s">
        <v>261</v>
      </c>
      <c r="C60" s="25">
        <v>7174.9</v>
      </c>
      <c r="D60" s="25">
        <v>7174.9</v>
      </c>
      <c r="E60" s="25">
        <f t="shared" si="0"/>
        <v>0</v>
      </c>
      <c r="F60" s="54">
        <f t="shared" si="1"/>
        <v>100</v>
      </c>
      <c r="H60" s="66"/>
    </row>
    <row r="61" spans="1:8" s="1" customFormat="1" ht="20.25" customHeight="1" x14ac:dyDescent="0.25">
      <c r="A61" s="3" t="s">
        <v>98</v>
      </c>
      <c r="B61" s="13" t="s">
        <v>103</v>
      </c>
      <c r="C61" s="25">
        <f>C62+C65+C68</f>
        <v>117595.95</v>
      </c>
      <c r="D61" s="25">
        <f>D62+D65+D68</f>
        <v>108493.40999999999</v>
      </c>
      <c r="E61" s="25">
        <f t="shared" si="0"/>
        <v>9102.5400000000081</v>
      </c>
      <c r="F61" s="54">
        <f t="shared" si="1"/>
        <v>108.38994737099701</v>
      </c>
      <c r="H61" s="66"/>
    </row>
    <row r="62" spans="1:8" s="11" customFormat="1" ht="23.25" hidden="1" customHeight="1" x14ac:dyDescent="0.25">
      <c r="A62" s="6" t="s">
        <v>98</v>
      </c>
      <c r="B62" s="5" t="s">
        <v>103</v>
      </c>
      <c r="C62" s="26">
        <f>SUM(C63:C64)</f>
        <v>14289.8</v>
      </c>
      <c r="D62" s="26">
        <f>SUM(D63:D64)</f>
        <v>0</v>
      </c>
      <c r="E62" s="26">
        <f t="shared" si="0"/>
        <v>14289.8</v>
      </c>
      <c r="F62" s="55" t="e">
        <f t="shared" si="1"/>
        <v>#DIV/0!</v>
      </c>
      <c r="H62" s="68"/>
    </row>
    <row r="63" spans="1:8" s="1" customFormat="1" ht="20.25" hidden="1" customHeight="1" x14ac:dyDescent="0.25">
      <c r="A63" s="6" t="s">
        <v>249</v>
      </c>
      <c r="B63" s="31" t="s">
        <v>260</v>
      </c>
      <c r="C63" s="26">
        <v>183.3</v>
      </c>
      <c r="D63" s="26"/>
      <c r="E63" s="26">
        <f t="shared" si="0"/>
        <v>183.3</v>
      </c>
      <c r="F63" s="55" t="e">
        <f t="shared" si="1"/>
        <v>#DIV/0!</v>
      </c>
      <c r="H63" s="66"/>
    </row>
    <row r="64" spans="1:8" s="1" customFormat="1" ht="20.25" hidden="1" customHeight="1" x14ac:dyDescent="0.25">
      <c r="A64" s="6" t="s">
        <v>251</v>
      </c>
      <c r="B64" s="31" t="s">
        <v>250</v>
      </c>
      <c r="C64" s="26">
        <v>14106.5</v>
      </c>
      <c r="D64" s="26"/>
      <c r="E64" s="26">
        <f t="shared" si="0"/>
        <v>14106.5</v>
      </c>
      <c r="F64" s="55" t="e">
        <f t="shared" si="1"/>
        <v>#DIV/0!</v>
      </c>
      <c r="H64" s="66"/>
    </row>
    <row r="65" spans="1:8" s="11" customFormat="1" ht="30.75" hidden="1" customHeight="1" x14ac:dyDescent="0.25">
      <c r="A65" s="6" t="s">
        <v>100</v>
      </c>
      <c r="B65" s="5" t="s">
        <v>102</v>
      </c>
      <c r="C65" s="26">
        <f>C66+C67</f>
        <v>1306.1500000000001</v>
      </c>
      <c r="D65" s="26">
        <f>D66+D67</f>
        <v>1306.1500000000001</v>
      </c>
      <c r="E65" s="26">
        <f t="shared" si="0"/>
        <v>0</v>
      </c>
      <c r="F65" s="55">
        <f t="shared" si="1"/>
        <v>100</v>
      </c>
      <c r="H65" s="68"/>
    </row>
    <row r="66" spans="1:8" s="11" customFormat="1" ht="21" hidden="1" customHeight="1" x14ac:dyDescent="0.25">
      <c r="A66" s="6"/>
      <c r="B66" s="31" t="s">
        <v>101</v>
      </c>
      <c r="C66" s="26">
        <v>684.04</v>
      </c>
      <c r="D66" s="26">
        <v>684.04</v>
      </c>
      <c r="E66" s="26">
        <f t="shared" si="0"/>
        <v>0</v>
      </c>
      <c r="F66" s="55">
        <f t="shared" si="1"/>
        <v>100</v>
      </c>
      <c r="H66" s="68"/>
    </row>
    <row r="67" spans="1:8" s="11" customFormat="1" ht="33" hidden="1" customHeight="1" x14ac:dyDescent="0.25">
      <c r="A67" s="6"/>
      <c r="B67" s="31" t="s">
        <v>99</v>
      </c>
      <c r="C67" s="26">
        <v>622.11</v>
      </c>
      <c r="D67" s="26">
        <v>622.11</v>
      </c>
      <c r="E67" s="26">
        <f t="shared" si="0"/>
        <v>0</v>
      </c>
      <c r="F67" s="55">
        <f t="shared" si="1"/>
        <v>100</v>
      </c>
      <c r="H67" s="68"/>
    </row>
    <row r="68" spans="1:8" s="11" customFormat="1" ht="21.75" hidden="1" customHeight="1" x14ac:dyDescent="0.25">
      <c r="A68" s="6" t="s">
        <v>242</v>
      </c>
      <c r="B68" s="5" t="s">
        <v>97</v>
      </c>
      <c r="C68" s="26">
        <f>C69</f>
        <v>102000</v>
      </c>
      <c r="D68" s="26">
        <f>D69</f>
        <v>107187.26</v>
      </c>
      <c r="E68" s="26">
        <f t="shared" si="0"/>
        <v>-5187.2599999999948</v>
      </c>
      <c r="F68" s="55">
        <f t="shared" si="1"/>
        <v>95.16056292510882</v>
      </c>
      <c r="H68" s="68"/>
    </row>
    <row r="69" spans="1:8" s="11" customFormat="1" ht="21" hidden="1" customHeight="1" x14ac:dyDescent="0.25">
      <c r="A69" s="6"/>
      <c r="B69" s="31" t="s">
        <v>96</v>
      </c>
      <c r="C69" s="26">
        <f>107187.26-5187.26</f>
        <v>102000</v>
      </c>
      <c r="D69" s="26">
        <v>107187.26</v>
      </c>
      <c r="E69" s="26">
        <f t="shared" si="0"/>
        <v>-5187.2599999999948</v>
      </c>
      <c r="F69" s="55">
        <f t="shared" si="1"/>
        <v>95.16056292510882</v>
      </c>
      <c r="H69" s="68"/>
    </row>
    <row r="70" spans="1:8" s="1" customFormat="1" ht="23.25" customHeight="1" x14ac:dyDescent="0.25">
      <c r="A70" s="9" t="s">
        <v>95</v>
      </c>
      <c r="B70" s="10" t="s">
        <v>94</v>
      </c>
      <c r="C70" s="24">
        <f>C71+C72+C73+C74</f>
        <v>46237.5</v>
      </c>
      <c r="D70" s="24">
        <f>D71+D72+D73+D74</f>
        <v>50313.7</v>
      </c>
      <c r="E70" s="24">
        <f t="shared" si="0"/>
        <v>-4076.1999999999971</v>
      </c>
      <c r="F70" s="53">
        <f t="shared" si="1"/>
        <v>91.898429254855046</v>
      </c>
      <c r="H70" s="66"/>
    </row>
    <row r="71" spans="1:8" ht="21.75" customHeight="1" x14ac:dyDescent="0.25">
      <c r="A71" s="3" t="s">
        <v>93</v>
      </c>
      <c r="B71" s="16" t="s">
        <v>92</v>
      </c>
      <c r="C71" s="25">
        <v>56.6</v>
      </c>
      <c r="D71" s="25">
        <v>0</v>
      </c>
      <c r="E71" s="25">
        <f t="shared" si="0"/>
        <v>56.6</v>
      </c>
      <c r="F71" s="54" t="e">
        <f t="shared" si="1"/>
        <v>#DIV/0!</v>
      </c>
    </row>
    <row r="72" spans="1:8" ht="43.5" customHeight="1" x14ac:dyDescent="0.25">
      <c r="A72" s="3" t="s">
        <v>91</v>
      </c>
      <c r="B72" s="16" t="s">
        <v>90</v>
      </c>
      <c r="C72" s="25">
        <f>23313.7-3132.8</f>
        <v>20180.900000000001</v>
      </c>
      <c r="D72" s="25">
        <v>23313.7</v>
      </c>
      <c r="E72" s="25">
        <f t="shared" si="0"/>
        <v>-3132.7999999999993</v>
      </c>
      <c r="F72" s="54">
        <f t="shared" si="1"/>
        <v>86.562407511463221</v>
      </c>
    </row>
    <row r="73" spans="1:8" ht="33.75" customHeight="1" x14ac:dyDescent="0.25">
      <c r="A73" s="3" t="s">
        <v>89</v>
      </c>
      <c r="B73" s="13" t="s">
        <v>88</v>
      </c>
      <c r="C73" s="25">
        <f>3000-1000</f>
        <v>2000</v>
      </c>
      <c r="D73" s="25">
        <v>3000</v>
      </c>
      <c r="E73" s="25">
        <f t="shared" si="0"/>
        <v>-1000</v>
      </c>
      <c r="F73" s="54">
        <f t="shared" si="1"/>
        <v>66.666666666666657</v>
      </c>
    </row>
    <row r="74" spans="1:8" ht="43.5" customHeight="1" x14ac:dyDescent="0.25">
      <c r="A74" s="3" t="s">
        <v>87</v>
      </c>
      <c r="B74" s="13" t="s">
        <v>86</v>
      </c>
      <c r="C74" s="25">
        <v>24000</v>
      </c>
      <c r="D74" s="25">
        <v>24000</v>
      </c>
      <c r="E74" s="25">
        <f t="shared" si="0"/>
        <v>0</v>
      </c>
      <c r="F74" s="54">
        <f t="shared" si="1"/>
        <v>100</v>
      </c>
    </row>
    <row r="75" spans="1:8" s="1" customFormat="1" ht="21.75" customHeight="1" x14ac:dyDescent="0.25">
      <c r="A75" s="9" t="s">
        <v>85</v>
      </c>
      <c r="B75" s="10" t="s">
        <v>84</v>
      </c>
      <c r="C75" s="24">
        <v>2000</v>
      </c>
      <c r="D75" s="24">
        <v>0</v>
      </c>
      <c r="E75" s="24">
        <f t="shared" si="0"/>
        <v>2000</v>
      </c>
      <c r="F75" s="53" t="e">
        <f t="shared" si="1"/>
        <v>#DIV/0!</v>
      </c>
      <c r="H75" s="66"/>
    </row>
    <row r="76" spans="1:8" s="1" customFormat="1" ht="21.75" customHeight="1" x14ac:dyDescent="0.25">
      <c r="A76" s="9" t="s">
        <v>83</v>
      </c>
      <c r="B76" s="10" t="s">
        <v>82</v>
      </c>
      <c r="C76" s="24">
        <f>C77+C78</f>
        <v>5100.8</v>
      </c>
      <c r="D76" s="24">
        <f>D77+D78</f>
        <v>4497.2960000000003</v>
      </c>
      <c r="E76" s="24">
        <f t="shared" si="0"/>
        <v>603.50399999999991</v>
      </c>
      <c r="F76" s="53">
        <f t="shared" si="1"/>
        <v>113.419263486326</v>
      </c>
      <c r="H76" s="66"/>
    </row>
    <row r="77" spans="1:8" ht="21.75" hidden="1" customHeight="1" x14ac:dyDescent="0.25">
      <c r="A77" s="3" t="s">
        <v>81</v>
      </c>
      <c r="B77" s="13" t="s">
        <v>80</v>
      </c>
      <c r="C77" s="25"/>
      <c r="D77" s="25"/>
      <c r="E77" s="25">
        <f t="shared" si="0"/>
        <v>0</v>
      </c>
      <c r="F77" s="54" t="e">
        <f t="shared" si="1"/>
        <v>#DIV/0!</v>
      </c>
    </row>
    <row r="78" spans="1:8" ht="21.75" customHeight="1" x14ac:dyDescent="0.25">
      <c r="A78" s="3" t="s">
        <v>78</v>
      </c>
      <c r="B78" s="13" t="s">
        <v>79</v>
      </c>
      <c r="C78" s="25">
        <f>SUM(C79:C82)</f>
        <v>5100.8</v>
      </c>
      <c r="D78" s="25">
        <f>SUM(D79:D82)</f>
        <v>4497.2960000000003</v>
      </c>
      <c r="E78" s="25">
        <f t="shared" si="0"/>
        <v>603.50399999999991</v>
      </c>
      <c r="F78" s="54">
        <f t="shared" si="1"/>
        <v>113.419263486326</v>
      </c>
    </row>
    <row r="79" spans="1:8" s="4" customFormat="1" ht="21.75" hidden="1" customHeight="1" x14ac:dyDescent="0.25">
      <c r="A79" s="6" t="s">
        <v>78</v>
      </c>
      <c r="B79" s="31" t="s">
        <v>77</v>
      </c>
      <c r="C79" s="26"/>
      <c r="D79" s="26"/>
      <c r="E79" s="26">
        <f t="shared" si="0"/>
        <v>0</v>
      </c>
      <c r="F79" s="55" t="e">
        <f t="shared" si="1"/>
        <v>#DIV/0!</v>
      </c>
      <c r="H79" s="68"/>
    </row>
    <row r="80" spans="1:8" s="4" customFormat="1" ht="20.25" customHeight="1" x14ac:dyDescent="0.25">
      <c r="A80" s="6" t="s">
        <v>76</v>
      </c>
      <c r="B80" s="31" t="s">
        <v>75</v>
      </c>
      <c r="C80" s="26">
        <f>3197.296-197.296</f>
        <v>3000</v>
      </c>
      <c r="D80" s="26">
        <v>3197.2959999999998</v>
      </c>
      <c r="E80" s="26">
        <f t="shared" si="0"/>
        <v>-197.29599999999982</v>
      </c>
      <c r="F80" s="55">
        <f t="shared" si="1"/>
        <v>93.829285746455753</v>
      </c>
      <c r="H80" s="68"/>
    </row>
    <row r="81" spans="1:8" s="4" customFormat="1" ht="30.75" customHeight="1" x14ac:dyDescent="0.25">
      <c r="A81" s="6" t="s">
        <v>74</v>
      </c>
      <c r="B81" s="31" t="s">
        <v>73</v>
      </c>
      <c r="C81" s="26">
        <v>1300</v>
      </c>
      <c r="D81" s="26">
        <v>1300</v>
      </c>
      <c r="E81" s="26">
        <f t="shared" ref="E81:E146" si="3">C81-D81</f>
        <v>0</v>
      </c>
      <c r="F81" s="55">
        <f t="shared" ref="F81:F143" si="4">C81/D81*100</f>
        <v>100</v>
      </c>
      <c r="H81" s="68"/>
    </row>
    <row r="82" spans="1:8" s="4" customFormat="1" ht="29.25" customHeight="1" x14ac:dyDescent="0.25">
      <c r="A82" s="6" t="s">
        <v>72</v>
      </c>
      <c r="B82" s="31" t="s">
        <v>71</v>
      </c>
      <c r="C82" s="26">
        <v>800.8</v>
      </c>
      <c r="D82" s="26"/>
      <c r="E82" s="26">
        <f t="shared" si="3"/>
        <v>800.8</v>
      </c>
      <c r="F82" s="55" t="e">
        <f t="shared" si="4"/>
        <v>#DIV/0!</v>
      </c>
      <c r="H82" s="68"/>
    </row>
    <row r="83" spans="1:8" s="1" customFormat="1" ht="21.75" customHeight="1" x14ac:dyDescent="0.25">
      <c r="A83" s="9" t="s">
        <v>70</v>
      </c>
      <c r="B83" s="12" t="s">
        <v>69</v>
      </c>
      <c r="C83" s="24">
        <f>C85+C87+C148+C173+C178+C179+C180</f>
        <v>3247458.7823399999</v>
      </c>
      <c r="D83" s="24">
        <f>D85+D87+D148+D173+D178+D179+D180</f>
        <v>3571369.4699999997</v>
      </c>
      <c r="E83" s="24">
        <f t="shared" si="3"/>
        <v>-323910.68765999982</v>
      </c>
      <c r="F83" s="53">
        <f t="shared" si="4"/>
        <v>90.930350657334827</v>
      </c>
      <c r="H83" s="66"/>
    </row>
    <row r="84" spans="1:8" s="1" customFormat="1" ht="21.75" customHeight="1" x14ac:dyDescent="0.25">
      <c r="A84" s="2" t="s">
        <v>68</v>
      </c>
      <c r="B84" s="12" t="s">
        <v>67</v>
      </c>
      <c r="C84" s="24">
        <f>C85+C87+C148+C173</f>
        <v>3247458.7823399999</v>
      </c>
      <c r="D84" s="24">
        <f>D85+D87+D148+D173</f>
        <v>3571369.4699999997</v>
      </c>
      <c r="E84" s="24">
        <f t="shared" si="3"/>
        <v>-323910.68765999982</v>
      </c>
      <c r="F84" s="53">
        <f t="shared" si="4"/>
        <v>90.930350657334827</v>
      </c>
      <c r="H84" s="66"/>
    </row>
    <row r="85" spans="1:8" s="1" customFormat="1" ht="21.75" customHeight="1" x14ac:dyDescent="0.25">
      <c r="A85" s="2" t="s">
        <v>66</v>
      </c>
      <c r="B85" s="10" t="s">
        <v>65</v>
      </c>
      <c r="C85" s="27">
        <f>C86</f>
        <v>124453</v>
      </c>
      <c r="D85" s="27">
        <f>D86</f>
        <v>124453</v>
      </c>
      <c r="E85" s="27">
        <f t="shared" si="3"/>
        <v>0</v>
      </c>
      <c r="F85" s="56">
        <f t="shared" si="4"/>
        <v>100</v>
      </c>
      <c r="H85" s="66"/>
    </row>
    <row r="86" spans="1:8" s="1" customFormat="1" ht="22.5" customHeight="1" x14ac:dyDescent="0.25">
      <c r="A86" s="3" t="s">
        <v>64</v>
      </c>
      <c r="B86" s="23" t="s">
        <v>63</v>
      </c>
      <c r="C86" s="28">
        <v>124453</v>
      </c>
      <c r="D86" s="28">
        <v>124453</v>
      </c>
      <c r="E86" s="28">
        <f t="shared" si="3"/>
        <v>0</v>
      </c>
      <c r="F86" s="57">
        <f t="shared" si="4"/>
        <v>100</v>
      </c>
      <c r="H86" s="66"/>
    </row>
    <row r="87" spans="1:8" s="1" customFormat="1" ht="24" customHeight="1" x14ac:dyDescent="0.25">
      <c r="A87" s="9" t="s">
        <v>62</v>
      </c>
      <c r="B87" s="30" t="s">
        <v>61</v>
      </c>
      <c r="C87" s="24">
        <f>C88+C89+C90+C92+C96+C97+C98+C101+C102+C103+C109+C111+C114+C121</f>
        <v>1194849.7823399999</v>
      </c>
      <c r="D87" s="24">
        <f>D88+D89+D90+D92+D96+D97+D98+D101+D102+D103+D109+D111+D114+D121</f>
        <v>1518760.47</v>
      </c>
      <c r="E87" s="24">
        <f t="shared" si="3"/>
        <v>-323910.68766000005</v>
      </c>
      <c r="F87" s="53">
        <f t="shared" si="4"/>
        <v>78.672694341326917</v>
      </c>
      <c r="H87" s="66"/>
    </row>
    <row r="88" spans="1:8" s="1" customFormat="1" ht="41.25" customHeight="1" x14ac:dyDescent="0.25">
      <c r="A88" s="3" t="s">
        <v>55</v>
      </c>
      <c r="B88" s="23" t="s">
        <v>54</v>
      </c>
      <c r="C88" s="28">
        <v>73504</v>
      </c>
      <c r="D88" s="28">
        <v>73504</v>
      </c>
      <c r="E88" s="28">
        <f t="shared" si="3"/>
        <v>0</v>
      </c>
      <c r="F88" s="57">
        <f t="shared" si="4"/>
        <v>100</v>
      </c>
      <c r="H88" s="66"/>
    </row>
    <row r="89" spans="1:8" s="1" customFormat="1" ht="44.25" customHeight="1" x14ac:dyDescent="0.25">
      <c r="A89" s="3" t="s">
        <v>53</v>
      </c>
      <c r="B89" s="23" t="s">
        <v>52</v>
      </c>
      <c r="C89" s="28">
        <v>122807.85234</v>
      </c>
      <c r="D89" s="28">
        <f>29776.38+93031.47</f>
        <v>122807.85</v>
      </c>
      <c r="E89" s="28">
        <f t="shared" si="3"/>
        <v>2.3399999918183312E-3</v>
      </c>
      <c r="F89" s="57">
        <f t="shared" si="4"/>
        <v>100.00000190541564</v>
      </c>
      <c r="H89" s="66"/>
    </row>
    <row r="90" spans="1:8" s="1" customFormat="1" ht="33" hidden="1" customHeight="1" x14ac:dyDescent="0.25">
      <c r="A90" s="3" t="s">
        <v>181</v>
      </c>
      <c r="B90" s="23" t="s">
        <v>182</v>
      </c>
      <c r="C90" s="28">
        <f>C91</f>
        <v>0</v>
      </c>
      <c r="D90" s="28">
        <f>D91</f>
        <v>0</v>
      </c>
      <c r="E90" s="28">
        <f t="shared" si="3"/>
        <v>0</v>
      </c>
      <c r="F90" s="57" t="e">
        <f t="shared" si="4"/>
        <v>#DIV/0!</v>
      </c>
      <c r="H90" s="66"/>
    </row>
    <row r="91" spans="1:8" s="11" customFormat="1" ht="33" hidden="1" customHeight="1" x14ac:dyDescent="0.25">
      <c r="A91" s="6"/>
      <c r="B91" s="7" t="s">
        <v>183</v>
      </c>
      <c r="C91" s="29">
        <v>0</v>
      </c>
      <c r="D91" s="29">
        <v>0</v>
      </c>
      <c r="E91" s="29">
        <f t="shared" si="3"/>
        <v>0</v>
      </c>
      <c r="F91" s="58" t="e">
        <f t="shared" si="4"/>
        <v>#DIV/0!</v>
      </c>
      <c r="H91" s="68"/>
    </row>
    <row r="92" spans="1:8" s="1" customFormat="1" ht="30" customHeight="1" x14ac:dyDescent="0.25">
      <c r="A92" s="3" t="s">
        <v>51</v>
      </c>
      <c r="B92" s="23" t="s">
        <v>184</v>
      </c>
      <c r="C92" s="28">
        <f>SUM(C93:C95)</f>
        <v>813.81999999999994</v>
      </c>
      <c r="D92" s="28">
        <f>SUM(D93:D95)</f>
        <v>813.81999999999994</v>
      </c>
      <c r="E92" s="28">
        <f t="shared" si="3"/>
        <v>0</v>
      </c>
      <c r="F92" s="57">
        <f t="shared" si="4"/>
        <v>100</v>
      </c>
      <c r="H92" s="66"/>
    </row>
    <row r="93" spans="1:8" s="11" customFormat="1" ht="39.6" customHeight="1" x14ac:dyDescent="0.25">
      <c r="A93" s="6"/>
      <c r="B93" s="7" t="s">
        <v>185</v>
      </c>
      <c r="C93" s="29">
        <v>223.02</v>
      </c>
      <c r="D93" s="29">
        <v>223.02</v>
      </c>
      <c r="E93" s="29">
        <f t="shared" si="3"/>
        <v>0</v>
      </c>
      <c r="F93" s="58">
        <f t="shared" si="4"/>
        <v>100</v>
      </c>
      <c r="H93" s="68"/>
    </row>
    <row r="94" spans="1:8" s="11" customFormat="1" ht="32.25" customHeight="1" x14ac:dyDescent="0.25">
      <c r="A94" s="6"/>
      <c r="B94" s="7" t="s">
        <v>186</v>
      </c>
      <c r="C94" s="29">
        <v>590.79999999999995</v>
      </c>
      <c r="D94" s="29">
        <v>590.79999999999995</v>
      </c>
      <c r="E94" s="29">
        <f t="shared" si="3"/>
        <v>0</v>
      </c>
      <c r="F94" s="58">
        <f t="shared" si="4"/>
        <v>100</v>
      </c>
      <c r="H94" s="68"/>
    </row>
    <row r="95" spans="1:8" s="11" customFormat="1" ht="24.75" hidden="1" customHeight="1" x14ac:dyDescent="0.25">
      <c r="A95" s="6"/>
      <c r="B95" s="7"/>
      <c r="C95" s="29"/>
      <c r="D95" s="29"/>
      <c r="E95" s="29">
        <f t="shared" si="3"/>
        <v>0</v>
      </c>
      <c r="F95" s="58" t="e">
        <f t="shared" si="4"/>
        <v>#DIV/0!</v>
      </c>
      <c r="H95" s="68"/>
    </row>
    <row r="96" spans="1:8" s="1" customFormat="1" ht="30.75" hidden="1" customHeight="1" x14ac:dyDescent="0.25">
      <c r="A96" s="3" t="s">
        <v>187</v>
      </c>
      <c r="B96" s="23" t="s">
        <v>188</v>
      </c>
      <c r="C96" s="28"/>
      <c r="D96" s="28"/>
      <c r="E96" s="28">
        <f t="shared" si="3"/>
        <v>0</v>
      </c>
      <c r="F96" s="57" t="e">
        <f t="shared" si="4"/>
        <v>#DIV/0!</v>
      </c>
      <c r="H96" s="66"/>
    </row>
    <row r="97" spans="1:8" s="1" customFormat="1" ht="30.75" hidden="1" customHeight="1" x14ac:dyDescent="0.25">
      <c r="A97" s="3" t="s">
        <v>189</v>
      </c>
      <c r="B97" s="23" t="s">
        <v>190</v>
      </c>
      <c r="C97" s="28"/>
      <c r="D97" s="28"/>
      <c r="E97" s="28">
        <f t="shared" si="3"/>
        <v>0</v>
      </c>
      <c r="F97" s="57" t="e">
        <f t="shared" si="4"/>
        <v>#DIV/0!</v>
      </c>
      <c r="H97" s="66"/>
    </row>
    <row r="98" spans="1:8" s="1" customFormat="1" ht="30.75" customHeight="1" x14ac:dyDescent="0.25">
      <c r="A98" s="3" t="s">
        <v>191</v>
      </c>
      <c r="B98" s="23" t="s">
        <v>192</v>
      </c>
      <c r="C98" s="28">
        <f>SUM(C99:C100)</f>
        <v>2259.17</v>
      </c>
      <c r="D98" s="28">
        <f>SUM(D99:D100)</f>
        <v>2259.17</v>
      </c>
      <c r="E98" s="28">
        <f t="shared" si="3"/>
        <v>0</v>
      </c>
      <c r="F98" s="57">
        <f t="shared" si="4"/>
        <v>100</v>
      </c>
      <c r="H98" s="66"/>
    </row>
    <row r="99" spans="1:8" s="11" customFormat="1" ht="32.25" customHeight="1" x14ac:dyDescent="0.25">
      <c r="A99" s="6"/>
      <c r="B99" s="7" t="s">
        <v>193</v>
      </c>
      <c r="C99" s="29">
        <v>2259.17</v>
      </c>
      <c r="D99" s="29">
        <v>2259.17</v>
      </c>
      <c r="E99" s="29">
        <f t="shared" si="3"/>
        <v>0</v>
      </c>
      <c r="F99" s="58">
        <f t="shared" si="4"/>
        <v>100</v>
      </c>
      <c r="H99" s="68"/>
    </row>
    <row r="100" spans="1:8" s="11" customFormat="1" ht="54.75" hidden="1" customHeight="1" x14ac:dyDescent="0.25">
      <c r="A100" s="6"/>
      <c r="B100" s="7" t="s">
        <v>194</v>
      </c>
      <c r="C100" s="29">
        <v>0</v>
      </c>
      <c r="D100" s="29">
        <v>0</v>
      </c>
      <c r="E100" s="29">
        <f t="shared" si="3"/>
        <v>0</v>
      </c>
      <c r="F100" s="58" t="e">
        <f t="shared" si="4"/>
        <v>#DIV/0!</v>
      </c>
      <c r="H100" s="68"/>
    </row>
    <row r="101" spans="1:8" s="1" customFormat="1" ht="30" customHeight="1" x14ac:dyDescent="0.25">
      <c r="A101" s="3" t="s">
        <v>195</v>
      </c>
      <c r="B101" s="23" t="s">
        <v>196</v>
      </c>
      <c r="C101" s="28">
        <v>183220.61</v>
      </c>
      <c r="D101" s="28">
        <v>183220.61</v>
      </c>
      <c r="E101" s="28">
        <f t="shared" si="3"/>
        <v>0</v>
      </c>
      <c r="F101" s="57">
        <f t="shared" si="4"/>
        <v>100</v>
      </c>
      <c r="H101" s="66"/>
    </row>
    <row r="102" spans="1:8" s="1" customFormat="1" ht="23.25" customHeight="1" x14ac:dyDescent="0.25">
      <c r="A102" s="3" t="s">
        <v>50</v>
      </c>
      <c r="B102" s="23" t="s">
        <v>49</v>
      </c>
      <c r="C102" s="28">
        <v>3999.7</v>
      </c>
      <c r="D102" s="28"/>
      <c r="E102" s="28">
        <f t="shared" si="3"/>
        <v>3999.7</v>
      </c>
      <c r="F102" s="57"/>
      <c r="H102" s="66"/>
    </row>
    <row r="103" spans="1:8" s="1" customFormat="1" ht="23.25" customHeight="1" x14ac:dyDescent="0.25">
      <c r="A103" s="3" t="s">
        <v>48</v>
      </c>
      <c r="B103" s="23" t="s">
        <v>197</v>
      </c>
      <c r="C103" s="28">
        <f>SUM(C104:C108)</f>
        <v>18183.55</v>
      </c>
      <c r="D103" s="28">
        <f>SUM(D104:D108)</f>
        <v>0</v>
      </c>
      <c r="E103" s="28">
        <f t="shared" si="3"/>
        <v>18183.55</v>
      </c>
      <c r="F103" s="57"/>
      <c r="H103" s="66"/>
    </row>
    <row r="104" spans="1:8" s="11" customFormat="1" ht="24.75" hidden="1" customHeight="1" x14ac:dyDescent="0.25">
      <c r="A104" s="6"/>
      <c r="B104" s="7" t="s">
        <v>198</v>
      </c>
      <c r="C104" s="29">
        <v>0</v>
      </c>
      <c r="D104" s="29">
        <v>0</v>
      </c>
      <c r="E104" s="29">
        <f t="shared" si="3"/>
        <v>0</v>
      </c>
      <c r="F104" s="58"/>
      <c r="H104" s="68"/>
    </row>
    <row r="105" spans="1:8" s="11" customFormat="1" ht="23.25" customHeight="1" x14ac:dyDescent="0.25">
      <c r="A105" s="6"/>
      <c r="B105" s="7" t="s">
        <v>40</v>
      </c>
      <c r="C105" s="29">
        <v>11578.75</v>
      </c>
      <c r="D105" s="29"/>
      <c r="E105" s="29">
        <f>C105-D105</f>
        <v>11578.75</v>
      </c>
      <c r="F105" s="58"/>
      <c r="H105" s="68"/>
    </row>
    <row r="106" spans="1:8" s="11" customFormat="1" ht="31.5" customHeight="1" x14ac:dyDescent="0.25">
      <c r="A106" s="6"/>
      <c r="B106" s="7" t="s">
        <v>215</v>
      </c>
      <c r="C106" s="29">
        <v>6604.8</v>
      </c>
      <c r="D106" s="29"/>
      <c r="E106" s="29">
        <f>C106-D106</f>
        <v>6604.8</v>
      </c>
      <c r="F106" s="58"/>
      <c r="H106" s="68"/>
    </row>
    <row r="107" spans="1:8" s="11" customFormat="1" ht="25.5" hidden="1" customHeight="1" x14ac:dyDescent="0.25">
      <c r="A107" s="6"/>
      <c r="B107" s="7" t="s">
        <v>218</v>
      </c>
      <c r="C107" s="26">
        <v>0</v>
      </c>
      <c r="D107" s="26">
        <v>0</v>
      </c>
      <c r="E107" s="26">
        <f>C107-D107</f>
        <v>0</v>
      </c>
      <c r="F107" s="55" t="e">
        <f>C107/D107*100</f>
        <v>#DIV/0!</v>
      </c>
      <c r="H107" s="68"/>
    </row>
    <row r="108" spans="1:8" s="11" customFormat="1" ht="25.5" hidden="1" customHeight="1" x14ac:dyDescent="0.25">
      <c r="A108" s="6"/>
      <c r="B108" s="7" t="s">
        <v>219</v>
      </c>
      <c r="C108" s="26">
        <v>0</v>
      </c>
      <c r="D108" s="26">
        <v>0</v>
      </c>
      <c r="E108" s="26">
        <f>C108-D108</f>
        <v>0</v>
      </c>
      <c r="F108" s="55" t="e">
        <f>C108/D108*100</f>
        <v>#DIV/0!</v>
      </c>
      <c r="H108" s="68"/>
    </row>
    <row r="109" spans="1:8" s="1" customFormat="1" ht="25.5" hidden="1" customHeight="1" x14ac:dyDescent="0.25">
      <c r="A109" s="3" t="s">
        <v>47</v>
      </c>
      <c r="B109" s="23" t="s">
        <v>199</v>
      </c>
      <c r="C109" s="28">
        <f>C110</f>
        <v>0</v>
      </c>
      <c r="D109" s="28">
        <f>D110</f>
        <v>0</v>
      </c>
      <c r="E109" s="28">
        <f t="shared" si="3"/>
        <v>0</v>
      </c>
      <c r="F109" s="57" t="e">
        <f t="shared" si="4"/>
        <v>#DIV/0!</v>
      </c>
      <c r="H109" s="66"/>
    </row>
    <row r="110" spans="1:8" s="11" customFormat="1" ht="20.25" hidden="1" customHeight="1" x14ac:dyDescent="0.25">
      <c r="A110" s="6"/>
      <c r="B110" s="7" t="s">
        <v>200</v>
      </c>
      <c r="C110" s="29">
        <v>0</v>
      </c>
      <c r="D110" s="29">
        <v>0</v>
      </c>
      <c r="E110" s="29">
        <f t="shared" si="3"/>
        <v>0</v>
      </c>
      <c r="F110" s="58" t="e">
        <f t="shared" si="4"/>
        <v>#DIV/0!</v>
      </c>
      <c r="H110" s="68"/>
    </row>
    <row r="111" spans="1:8" s="1" customFormat="1" ht="25.5" customHeight="1" x14ac:dyDescent="0.25">
      <c r="A111" s="3" t="s">
        <v>257</v>
      </c>
      <c r="B111" s="23" t="s">
        <v>256</v>
      </c>
      <c r="C111" s="28">
        <f>C112+C113</f>
        <v>3052</v>
      </c>
      <c r="D111" s="28">
        <f>D112+D113</f>
        <v>3052</v>
      </c>
      <c r="E111" s="28">
        <f t="shared" si="3"/>
        <v>0</v>
      </c>
      <c r="F111" s="57">
        <f t="shared" si="4"/>
        <v>100</v>
      </c>
      <c r="H111" s="66"/>
    </row>
    <row r="112" spans="1:8" s="11" customFormat="1" ht="20.25" customHeight="1" x14ac:dyDescent="0.25">
      <c r="A112" s="6"/>
      <c r="B112" s="7" t="s">
        <v>258</v>
      </c>
      <c r="C112" s="29">
        <v>3052</v>
      </c>
      <c r="D112" s="29">
        <v>3052</v>
      </c>
      <c r="E112" s="29">
        <f t="shared" si="3"/>
        <v>0</v>
      </c>
      <c r="F112" s="58">
        <f t="shared" si="4"/>
        <v>100</v>
      </c>
      <c r="H112" s="68"/>
    </row>
    <row r="113" spans="1:8" s="11" customFormat="1" ht="22.5" hidden="1" customHeight="1" x14ac:dyDescent="0.25">
      <c r="A113" s="6"/>
      <c r="B113" s="7" t="s">
        <v>275</v>
      </c>
      <c r="C113" s="29">
        <v>0</v>
      </c>
      <c r="D113" s="29">
        <v>0</v>
      </c>
      <c r="E113" s="29">
        <f t="shared" si="3"/>
        <v>0</v>
      </c>
      <c r="F113" s="58" t="e">
        <f t="shared" si="4"/>
        <v>#DIV/0!</v>
      </c>
      <c r="H113" s="68"/>
    </row>
    <row r="114" spans="1:8" s="1" customFormat="1" ht="31.5" customHeight="1" x14ac:dyDescent="0.25">
      <c r="A114" s="3" t="s">
        <v>60</v>
      </c>
      <c r="B114" s="23" t="s">
        <v>59</v>
      </c>
      <c r="C114" s="28">
        <f>SUM(C115:C120)</f>
        <v>409655.87</v>
      </c>
      <c r="D114" s="28">
        <f>SUM(D115:D120)</f>
        <v>718366.26</v>
      </c>
      <c r="E114" s="28">
        <f t="shared" si="3"/>
        <v>-308710.39</v>
      </c>
      <c r="F114" s="57">
        <f t="shared" si="4"/>
        <v>57.026045460431284</v>
      </c>
      <c r="H114" s="66"/>
    </row>
    <row r="115" spans="1:8" s="11" customFormat="1" ht="21.75" hidden="1" customHeight="1" x14ac:dyDescent="0.25">
      <c r="A115" s="6" t="s">
        <v>58</v>
      </c>
      <c r="B115" s="7" t="s">
        <v>209</v>
      </c>
      <c r="C115" s="75">
        <f>19401-19401</f>
        <v>0</v>
      </c>
      <c r="D115" s="29">
        <v>19401</v>
      </c>
      <c r="E115" s="29">
        <f t="shared" si="3"/>
        <v>-19401</v>
      </c>
      <c r="F115" s="58">
        <f t="shared" si="4"/>
        <v>0</v>
      </c>
      <c r="H115" s="68"/>
    </row>
    <row r="116" spans="1:8" s="11" customFormat="1" ht="21.75" customHeight="1" x14ac:dyDescent="0.25">
      <c r="A116" s="6" t="s">
        <v>57</v>
      </c>
      <c r="B116" s="7" t="s">
        <v>201</v>
      </c>
      <c r="C116" s="29">
        <f>95000-84540.5</f>
        <v>10459.5</v>
      </c>
      <c r="D116" s="29">
        <v>95000</v>
      </c>
      <c r="E116" s="29">
        <f t="shared" si="3"/>
        <v>-84540.5</v>
      </c>
      <c r="F116" s="58">
        <f t="shared" si="4"/>
        <v>11.01</v>
      </c>
      <c r="H116" s="68"/>
    </row>
    <row r="117" spans="1:8" s="11" customFormat="1" ht="21.75" customHeight="1" x14ac:dyDescent="0.25">
      <c r="A117" s="6" t="s">
        <v>56</v>
      </c>
      <c r="B117" s="7" t="s">
        <v>201</v>
      </c>
      <c r="C117" s="29">
        <f>572099-172902.63</f>
        <v>399196.37</v>
      </c>
      <c r="D117" s="29">
        <v>572099</v>
      </c>
      <c r="E117" s="29">
        <f t="shared" si="3"/>
        <v>-172902.63</v>
      </c>
      <c r="F117" s="58">
        <f t="shared" si="4"/>
        <v>69.77749830011939</v>
      </c>
      <c r="H117" s="68"/>
    </row>
    <row r="118" spans="1:8" s="11" customFormat="1" ht="21.75" hidden="1" customHeight="1" x14ac:dyDescent="0.25">
      <c r="A118" s="6" t="s">
        <v>202</v>
      </c>
      <c r="B118" s="7" t="s">
        <v>209</v>
      </c>
      <c r="C118" s="75">
        <f>12309.47-12309.47</f>
        <v>0</v>
      </c>
      <c r="D118" s="29">
        <v>12309.47</v>
      </c>
      <c r="E118" s="29">
        <f t="shared" si="3"/>
        <v>-12309.47</v>
      </c>
      <c r="F118" s="58">
        <f t="shared" si="4"/>
        <v>0</v>
      </c>
      <c r="H118" s="68"/>
    </row>
    <row r="119" spans="1:8" s="11" customFormat="1" ht="21.75" hidden="1" customHeight="1" x14ac:dyDescent="0.25">
      <c r="A119" s="6" t="s">
        <v>262</v>
      </c>
      <c r="B119" s="7" t="s">
        <v>220</v>
      </c>
      <c r="C119" s="75">
        <f>12291.81-12291.81</f>
        <v>0</v>
      </c>
      <c r="D119" s="29">
        <v>12291.81</v>
      </c>
      <c r="E119" s="29">
        <f t="shared" si="3"/>
        <v>-12291.81</v>
      </c>
      <c r="F119" s="58">
        <f t="shared" si="4"/>
        <v>0</v>
      </c>
      <c r="H119" s="68"/>
    </row>
    <row r="120" spans="1:8" s="11" customFormat="1" ht="21.75" hidden="1" customHeight="1" x14ac:dyDescent="0.25">
      <c r="A120" s="6" t="s">
        <v>263</v>
      </c>
      <c r="B120" s="7" t="s">
        <v>220</v>
      </c>
      <c r="C120" s="75">
        <f>7264.98-7264.98</f>
        <v>0</v>
      </c>
      <c r="D120" s="29">
        <v>7264.98</v>
      </c>
      <c r="E120" s="29">
        <f t="shared" si="3"/>
        <v>-7264.98</v>
      </c>
      <c r="F120" s="58">
        <f t="shared" si="4"/>
        <v>0</v>
      </c>
      <c r="H120" s="68"/>
    </row>
    <row r="121" spans="1:8" s="1" customFormat="1" ht="21.75" customHeight="1" x14ac:dyDescent="0.25">
      <c r="A121" s="3" t="s">
        <v>46</v>
      </c>
      <c r="B121" s="23" t="s">
        <v>45</v>
      </c>
      <c r="C121" s="28">
        <f>SUM(C122:C147)</f>
        <v>377353.21</v>
      </c>
      <c r="D121" s="28">
        <f>SUM(D122:D147)</f>
        <v>414736.76</v>
      </c>
      <c r="E121" s="28">
        <f t="shared" si="3"/>
        <v>-37383.549999999988</v>
      </c>
      <c r="F121" s="57">
        <f t="shared" si="4"/>
        <v>90.986198088638204</v>
      </c>
      <c r="H121" s="66"/>
    </row>
    <row r="122" spans="1:8" s="11" customFormat="1" ht="24" customHeight="1" x14ac:dyDescent="0.25">
      <c r="A122" s="6"/>
      <c r="B122" s="7" t="s">
        <v>203</v>
      </c>
      <c r="C122" s="29">
        <v>957</v>
      </c>
      <c r="D122" s="29">
        <v>957</v>
      </c>
      <c r="E122" s="29">
        <f t="shared" si="3"/>
        <v>0</v>
      </c>
      <c r="F122" s="58">
        <f t="shared" si="4"/>
        <v>100</v>
      </c>
      <c r="H122" s="68"/>
    </row>
    <row r="123" spans="1:8" s="11" customFormat="1" ht="33" customHeight="1" x14ac:dyDescent="0.25">
      <c r="A123" s="6"/>
      <c r="B123" s="7" t="s">
        <v>204</v>
      </c>
      <c r="C123" s="29">
        <v>5596</v>
      </c>
      <c r="D123" s="29">
        <v>5596</v>
      </c>
      <c r="E123" s="29">
        <f t="shared" si="3"/>
        <v>0</v>
      </c>
      <c r="F123" s="58">
        <f t="shared" si="4"/>
        <v>100</v>
      </c>
      <c r="H123" s="68"/>
    </row>
    <row r="124" spans="1:8" s="11" customFormat="1" ht="43.5" customHeight="1" x14ac:dyDescent="0.25">
      <c r="A124" s="6"/>
      <c r="B124" s="7" t="s">
        <v>247</v>
      </c>
      <c r="C124" s="29">
        <v>98903</v>
      </c>
      <c r="D124" s="29">
        <v>98903</v>
      </c>
      <c r="E124" s="29">
        <f t="shared" si="3"/>
        <v>0</v>
      </c>
      <c r="F124" s="58">
        <f t="shared" si="4"/>
        <v>100</v>
      </c>
      <c r="H124" s="68"/>
    </row>
    <row r="125" spans="1:8" s="11" customFormat="1" ht="30.75" customHeight="1" x14ac:dyDescent="0.25">
      <c r="A125" s="6"/>
      <c r="B125" s="7" t="s">
        <v>44</v>
      </c>
      <c r="C125" s="29">
        <v>1533</v>
      </c>
      <c r="D125" s="29">
        <v>1533</v>
      </c>
      <c r="E125" s="29">
        <f t="shared" si="3"/>
        <v>0</v>
      </c>
      <c r="F125" s="58">
        <f t="shared" si="4"/>
        <v>100</v>
      </c>
      <c r="H125" s="68"/>
    </row>
    <row r="126" spans="1:8" s="11" customFormat="1" ht="30.75" customHeight="1" x14ac:dyDescent="0.25">
      <c r="A126" s="6"/>
      <c r="B126" s="7" t="s">
        <v>43</v>
      </c>
      <c r="C126" s="29">
        <v>12287</v>
      </c>
      <c r="D126" s="29">
        <v>12287</v>
      </c>
      <c r="E126" s="29">
        <f t="shared" si="3"/>
        <v>0</v>
      </c>
      <c r="F126" s="58">
        <f t="shared" si="4"/>
        <v>100</v>
      </c>
      <c r="H126" s="68"/>
    </row>
    <row r="127" spans="1:8" s="11" customFormat="1" ht="44.25" hidden="1" customHeight="1" x14ac:dyDescent="0.25">
      <c r="A127" s="6"/>
      <c r="B127" s="7" t="s">
        <v>205</v>
      </c>
      <c r="C127" s="29">
        <v>0</v>
      </c>
      <c r="D127" s="29">
        <v>0</v>
      </c>
      <c r="E127" s="29">
        <f t="shared" si="3"/>
        <v>0</v>
      </c>
      <c r="F127" s="58" t="e">
        <f t="shared" si="4"/>
        <v>#DIV/0!</v>
      </c>
      <c r="H127" s="68"/>
    </row>
    <row r="128" spans="1:8" s="11" customFormat="1" ht="30" hidden="1" customHeight="1" x14ac:dyDescent="0.25">
      <c r="A128" s="6"/>
      <c r="B128" s="7" t="s">
        <v>276</v>
      </c>
      <c r="C128" s="29">
        <v>0</v>
      </c>
      <c r="D128" s="29">
        <v>0</v>
      </c>
      <c r="E128" s="29">
        <f t="shared" si="3"/>
        <v>0</v>
      </c>
      <c r="F128" s="58" t="e">
        <f t="shared" si="4"/>
        <v>#DIV/0!</v>
      </c>
      <c r="H128" s="68"/>
    </row>
    <row r="129" spans="1:8" s="11" customFormat="1" ht="43.5" customHeight="1" x14ac:dyDescent="0.25">
      <c r="A129" s="6"/>
      <c r="B129" s="7" t="s">
        <v>207</v>
      </c>
      <c r="C129" s="29">
        <v>776</v>
      </c>
      <c r="D129" s="29">
        <v>776</v>
      </c>
      <c r="E129" s="29">
        <f t="shared" si="3"/>
        <v>0</v>
      </c>
      <c r="F129" s="58">
        <f t="shared" si="4"/>
        <v>100</v>
      </c>
      <c r="H129" s="68"/>
    </row>
    <row r="130" spans="1:8" s="11" customFormat="1" ht="24.75" hidden="1" customHeight="1" x14ac:dyDescent="0.25">
      <c r="A130" s="6"/>
      <c r="B130" s="7" t="s">
        <v>208</v>
      </c>
      <c r="C130" s="29">
        <v>0</v>
      </c>
      <c r="D130" s="29">
        <v>0</v>
      </c>
      <c r="E130" s="29">
        <f t="shared" si="3"/>
        <v>0</v>
      </c>
      <c r="F130" s="58" t="e">
        <f t="shared" si="4"/>
        <v>#DIV/0!</v>
      </c>
      <c r="H130" s="68"/>
    </row>
    <row r="131" spans="1:8" s="11" customFormat="1" ht="24.75" hidden="1" customHeight="1" x14ac:dyDescent="0.25">
      <c r="A131" s="6"/>
      <c r="B131" s="7" t="s">
        <v>209</v>
      </c>
      <c r="C131" s="29"/>
      <c r="D131" s="29"/>
      <c r="E131" s="29">
        <f t="shared" si="3"/>
        <v>0</v>
      </c>
      <c r="F131" s="58" t="e">
        <f t="shared" si="4"/>
        <v>#DIV/0!</v>
      </c>
      <c r="H131" s="68"/>
    </row>
    <row r="132" spans="1:8" s="11" customFormat="1" ht="24.75" hidden="1" customHeight="1" x14ac:dyDescent="0.25">
      <c r="A132" s="6"/>
      <c r="B132" s="7" t="s">
        <v>210</v>
      </c>
      <c r="C132" s="29">
        <v>0</v>
      </c>
      <c r="D132" s="29">
        <v>0</v>
      </c>
      <c r="E132" s="29">
        <f t="shared" si="3"/>
        <v>0</v>
      </c>
      <c r="F132" s="58" t="e">
        <f t="shared" si="4"/>
        <v>#DIV/0!</v>
      </c>
      <c r="H132" s="68"/>
    </row>
    <row r="133" spans="1:8" s="11" customFormat="1" ht="23.25" customHeight="1" x14ac:dyDescent="0.25">
      <c r="A133" s="6"/>
      <c r="B133" s="7" t="s">
        <v>41</v>
      </c>
      <c r="C133" s="29">
        <v>6089</v>
      </c>
      <c r="D133" s="29">
        <v>6089</v>
      </c>
      <c r="E133" s="29">
        <f t="shared" si="3"/>
        <v>0</v>
      </c>
      <c r="F133" s="58">
        <f t="shared" si="4"/>
        <v>100</v>
      </c>
      <c r="H133" s="68"/>
    </row>
    <row r="134" spans="1:8" s="11" customFormat="1" ht="29.25" customHeight="1" x14ac:dyDescent="0.25">
      <c r="A134" s="6"/>
      <c r="B134" s="7" t="s">
        <v>211</v>
      </c>
      <c r="C134" s="29">
        <v>94813.71</v>
      </c>
      <c r="D134" s="29">
        <v>94813.71</v>
      </c>
      <c r="E134" s="29">
        <f t="shared" si="3"/>
        <v>0</v>
      </c>
      <c r="F134" s="58">
        <f t="shared" si="4"/>
        <v>100</v>
      </c>
      <c r="H134" s="68"/>
    </row>
    <row r="135" spans="1:8" s="11" customFormat="1" ht="30" customHeight="1" x14ac:dyDescent="0.25">
      <c r="A135" s="6"/>
      <c r="B135" s="7" t="s">
        <v>212</v>
      </c>
      <c r="C135" s="29">
        <v>18432</v>
      </c>
      <c r="D135" s="29">
        <v>18432</v>
      </c>
      <c r="E135" s="29">
        <f t="shared" si="3"/>
        <v>0</v>
      </c>
      <c r="F135" s="58">
        <f t="shared" si="4"/>
        <v>100</v>
      </c>
      <c r="H135" s="68"/>
    </row>
    <row r="136" spans="1:8" s="11" customFormat="1" ht="30" customHeight="1" x14ac:dyDescent="0.25">
      <c r="A136" s="6"/>
      <c r="B136" s="7" t="s">
        <v>39</v>
      </c>
      <c r="C136" s="29">
        <v>1567</v>
      </c>
      <c r="D136" s="29">
        <v>1567</v>
      </c>
      <c r="E136" s="29">
        <f t="shared" si="3"/>
        <v>0</v>
      </c>
      <c r="F136" s="58">
        <f t="shared" si="4"/>
        <v>100</v>
      </c>
      <c r="H136" s="68"/>
    </row>
    <row r="137" spans="1:8" s="11" customFormat="1" ht="30" customHeight="1" x14ac:dyDescent="0.25">
      <c r="A137" s="6"/>
      <c r="B137" s="7" t="s">
        <v>213</v>
      </c>
      <c r="C137" s="29">
        <v>110728</v>
      </c>
      <c r="D137" s="29">
        <v>110728</v>
      </c>
      <c r="E137" s="29">
        <f t="shared" si="3"/>
        <v>0</v>
      </c>
      <c r="F137" s="58">
        <f t="shared" si="4"/>
        <v>100</v>
      </c>
      <c r="H137" s="68"/>
    </row>
    <row r="138" spans="1:8" s="11" customFormat="1" ht="41.25" hidden="1" customHeight="1" x14ac:dyDescent="0.25">
      <c r="A138" s="6"/>
      <c r="B138" s="7" t="s">
        <v>214</v>
      </c>
      <c r="C138" s="29">
        <v>0</v>
      </c>
      <c r="D138" s="29">
        <v>0</v>
      </c>
      <c r="E138" s="29">
        <f t="shared" si="3"/>
        <v>0</v>
      </c>
      <c r="F138" s="58"/>
      <c r="H138" s="68"/>
    </row>
    <row r="139" spans="1:8" s="11" customFormat="1" ht="21.75" hidden="1" customHeight="1" x14ac:dyDescent="0.25">
      <c r="A139" s="6"/>
      <c r="B139" s="7" t="s">
        <v>216</v>
      </c>
      <c r="C139" s="75">
        <f>19200-19200</f>
        <v>0</v>
      </c>
      <c r="D139" s="29">
        <v>19200</v>
      </c>
      <c r="E139" s="29">
        <f t="shared" si="3"/>
        <v>-19200</v>
      </c>
      <c r="F139" s="58">
        <f t="shared" si="4"/>
        <v>0</v>
      </c>
      <c r="H139" s="68"/>
    </row>
    <row r="140" spans="1:8" s="11" customFormat="1" ht="30.75" customHeight="1" x14ac:dyDescent="0.25">
      <c r="A140" s="6"/>
      <c r="B140" s="7" t="s">
        <v>42</v>
      </c>
      <c r="C140" s="26">
        <v>1680</v>
      </c>
      <c r="D140" s="26">
        <v>1680</v>
      </c>
      <c r="E140" s="26">
        <f t="shared" si="3"/>
        <v>0</v>
      </c>
      <c r="F140" s="55">
        <f t="shared" si="4"/>
        <v>100</v>
      </c>
      <c r="H140" s="68"/>
    </row>
    <row r="141" spans="1:8" s="11" customFormat="1" ht="55.5" customHeight="1" x14ac:dyDescent="0.25">
      <c r="A141" s="6"/>
      <c r="B141" s="7" t="s">
        <v>217</v>
      </c>
      <c r="C141" s="26">
        <v>1479</v>
      </c>
      <c r="D141" s="26">
        <v>1479</v>
      </c>
      <c r="E141" s="26">
        <f t="shared" si="3"/>
        <v>0</v>
      </c>
      <c r="F141" s="55">
        <f t="shared" si="4"/>
        <v>100</v>
      </c>
      <c r="H141" s="68"/>
    </row>
    <row r="142" spans="1:8" s="11" customFormat="1" ht="30" hidden="1" customHeight="1" x14ac:dyDescent="0.25">
      <c r="A142" s="6"/>
      <c r="B142" s="7" t="s">
        <v>40</v>
      </c>
      <c r="C142" s="29">
        <v>0</v>
      </c>
      <c r="D142" s="29">
        <v>11578.75</v>
      </c>
      <c r="E142" s="26">
        <f t="shared" si="3"/>
        <v>-11578.75</v>
      </c>
      <c r="F142" s="55">
        <f t="shared" si="4"/>
        <v>0</v>
      </c>
      <c r="H142" s="68"/>
    </row>
    <row r="143" spans="1:8" s="11" customFormat="1" ht="30" hidden="1" customHeight="1" x14ac:dyDescent="0.25">
      <c r="A143" s="6"/>
      <c r="B143" s="7" t="s">
        <v>215</v>
      </c>
      <c r="C143" s="29">
        <v>0</v>
      </c>
      <c r="D143" s="29">
        <v>6604.8</v>
      </c>
      <c r="E143" s="26">
        <f t="shared" si="3"/>
        <v>-6604.8</v>
      </c>
      <c r="F143" s="55">
        <f t="shared" si="4"/>
        <v>0</v>
      </c>
      <c r="H143" s="68"/>
    </row>
    <row r="144" spans="1:8" s="11" customFormat="1" ht="25.5" hidden="1" customHeight="1" x14ac:dyDescent="0.25">
      <c r="A144" s="6"/>
      <c r="B144" s="7" t="s">
        <v>220</v>
      </c>
      <c r="C144" s="26"/>
      <c r="D144" s="26"/>
      <c r="E144" s="26">
        <f t="shared" si="3"/>
        <v>0</v>
      </c>
      <c r="F144" s="55"/>
      <c r="H144" s="68"/>
    </row>
    <row r="145" spans="1:8" s="11" customFormat="1" ht="25.5" hidden="1" customHeight="1" x14ac:dyDescent="0.25">
      <c r="A145" s="6"/>
      <c r="B145" s="7" t="s">
        <v>221</v>
      </c>
      <c r="C145" s="26">
        <v>0</v>
      </c>
      <c r="D145" s="26">
        <v>0</v>
      </c>
      <c r="E145" s="26">
        <f t="shared" si="3"/>
        <v>0</v>
      </c>
      <c r="F145" s="55"/>
      <c r="H145" s="68"/>
    </row>
    <row r="146" spans="1:8" s="11" customFormat="1" ht="31.5" hidden="1" customHeight="1" x14ac:dyDescent="0.25">
      <c r="A146" s="6"/>
      <c r="B146" s="7" t="s">
        <v>222</v>
      </c>
      <c r="C146" s="26">
        <v>0</v>
      </c>
      <c r="D146" s="26">
        <v>0</v>
      </c>
      <c r="E146" s="26">
        <f t="shared" si="3"/>
        <v>0</v>
      </c>
      <c r="F146" s="55"/>
      <c r="H146" s="68"/>
    </row>
    <row r="147" spans="1:8" s="11" customFormat="1" ht="22.5" customHeight="1" x14ac:dyDescent="0.25">
      <c r="A147" s="6"/>
      <c r="B147" s="7" t="s">
        <v>223</v>
      </c>
      <c r="C147" s="26">
        <v>22512.5</v>
      </c>
      <c r="D147" s="26">
        <v>22512.5</v>
      </c>
      <c r="E147" s="26">
        <f t="shared" ref="E147:E181" si="5">C147-D147</f>
        <v>0</v>
      </c>
      <c r="F147" s="55">
        <f t="shared" ref="F147:F181" si="6">C147/D147*100</f>
        <v>100</v>
      </c>
      <c r="H147" s="68"/>
    </row>
    <row r="148" spans="1:8" s="1" customFormat="1" ht="24" customHeight="1" x14ac:dyDescent="0.25">
      <c r="A148" s="9" t="s">
        <v>38</v>
      </c>
      <c r="B148" s="30" t="s">
        <v>37</v>
      </c>
      <c r="C148" s="24">
        <f>C149+C152+C164+C165+C166+C167+C168+C169</f>
        <v>1928156</v>
      </c>
      <c r="D148" s="24">
        <f>D149+D152+D164+D165+D166+D167+D168+D169</f>
        <v>1928156</v>
      </c>
      <c r="E148" s="24">
        <f t="shared" si="5"/>
        <v>0</v>
      </c>
      <c r="F148" s="53">
        <f t="shared" si="6"/>
        <v>100</v>
      </c>
      <c r="H148" s="66"/>
    </row>
    <row r="149" spans="1:8" s="1" customFormat="1" ht="34.5" customHeight="1" x14ac:dyDescent="0.25">
      <c r="A149" s="3" t="s">
        <v>36</v>
      </c>
      <c r="B149" s="23" t="s">
        <v>35</v>
      </c>
      <c r="C149" s="25">
        <f>C150+C151</f>
        <v>52973</v>
      </c>
      <c r="D149" s="25">
        <f>D150+D151</f>
        <v>52973</v>
      </c>
      <c r="E149" s="25">
        <f t="shared" si="5"/>
        <v>0</v>
      </c>
      <c r="F149" s="54">
        <f t="shared" si="6"/>
        <v>100</v>
      </c>
      <c r="H149" s="66"/>
    </row>
    <row r="150" spans="1:8" s="11" customFormat="1" ht="21" customHeight="1" x14ac:dyDescent="0.25">
      <c r="A150" s="6"/>
      <c r="B150" s="7" t="s">
        <v>34</v>
      </c>
      <c r="C150" s="26">
        <v>47644</v>
      </c>
      <c r="D150" s="26">
        <v>47644</v>
      </c>
      <c r="E150" s="26">
        <f t="shared" si="5"/>
        <v>0</v>
      </c>
      <c r="F150" s="55">
        <f t="shared" si="6"/>
        <v>100</v>
      </c>
      <c r="H150" s="68"/>
    </row>
    <row r="151" spans="1:8" s="11" customFormat="1" ht="21" customHeight="1" x14ac:dyDescent="0.25">
      <c r="A151" s="6"/>
      <c r="B151" s="7" t="s">
        <v>33</v>
      </c>
      <c r="C151" s="26">
        <v>5329</v>
      </c>
      <c r="D151" s="26">
        <v>5329</v>
      </c>
      <c r="E151" s="26">
        <f t="shared" si="5"/>
        <v>0</v>
      </c>
      <c r="F151" s="55">
        <f t="shared" si="6"/>
        <v>100</v>
      </c>
      <c r="H151" s="68"/>
    </row>
    <row r="152" spans="1:8" s="1" customFormat="1" ht="29.25" customHeight="1" x14ac:dyDescent="0.25">
      <c r="A152" s="3" t="s">
        <v>32</v>
      </c>
      <c r="B152" s="23" t="s">
        <v>31</v>
      </c>
      <c r="C152" s="25">
        <f>SUM(C153:C163)</f>
        <v>94050</v>
      </c>
      <c r="D152" s="25">
        <f>SUM(D153:D163)</f>
        <v>94050</v>
      </c>
      <c r="E152" s="25">
        <f t="shared" si="5"/>
        <v>0</v>
      </c>
      <c r="F152" s="54">
        <f t="shared" si="6"/>
        <v>100</v>
      </c>
      <c r="H152" s="66"/>
    </row>
    <row r="153" spans="1:8" s="11" customFormat="1" ht="22.5" customHeight="1" x14ac:dyDescent="0.25">
      <c r="A153" s="6"/>
      <c r="B153" s="7" t="s">
        <v>30</v>
      </c>
      <c r="C153" s="26">
        <v>1673</v>
      </c>
      <c r="D153" s="26">
        <v>1673</v>
      </c>
      <c r="E153" s="26">
        <f t="shared" si="5"/>
        <v>0</v>
      </c>
      <c r="F153" s="55">
        <f t="shared" si="6"/>
        <v>100</v>
      </c>
      <c r="H153" s="68"/>
    </row>
    <row r="154" spans="1:8" s="11" customFormat="1" ht="56.25" customHeight="1" x14ac:dyDescent="0.25">
      <c r="A154" s="6"/>
      <c r="B154" s="7" t="s">
        <v>224</v>
      </c>
      <c r="C154" s="26">
        <v>58864</v>
      </c>
      <c r="D154" s="26">
        <v>58864</v>
      </c>
      <c r="E154" s="26">
        <f t="shared" si="5"/>
        <v>0</v>
      </c>
      <c r="F154" s="55">
        <f t="shared" si="6"/>
        <v>100</v>
      </c>
      <c r="H154" s="68"/>
    </row>
    <row r="155" spans="1:8" s="11" customFormat="1" ht="31.5" customHeight="1" x14ac:dyDescent="0.25">
      <c r="A155" s="6"/>
      <c r="B155" s="7" t="s">
        <v>29</v>
      </c>
      <c r="C155" s="26">
        <v>6491</v>
      </c>
      <c r="D155" s="26">
        <v>6491</v>
      </c>
      <c r="E155" s="26">
        <f t="shared" si="5"/>
        <v>0</v>
      </c>
      <c r="F155" s="55">
        <f t="shared" si="6"/>
        <v>100</v>
      </c>
      <c r="H155" s="68"/>
    </row>
    <row r="156" spans="1:8" s="11" customFormat="1" ht="44.25" customHeight="1" x14ac:dyDescent="0.25">
      <c r="A156" s="6"/>
      <c r="B156" s="7" t="s">
        <v>225</v>
      </c>
      <c r="C156" s="26">
        <v>5155</v>
      </c>
      <c r="D156" s="26">
        <v>5155</v>
      </c>
      <c r="E156" s="26">
        <f t="shared" si="5"/>
        <v>0</v>
      </c>
      <c r="F156" s="55">
        <f t="shared" si="6"/>
        <v>100</v>
      </c>
      <c r="H156" s="68"/>
    </row>
    <row r="157" spans="1:8" s="11" customFormat="1" ht="32.25" customHeight="1" x14ac:dyDescent="0.25">
      <c r="A157" s="6"/>
      <c r="B157" s="7" t="s">
        <v>28</v>
      </c>
      <c r="C157" s="26">
        <v>327</v>
      </c>
      <c r="D157" s="26">
        <v>327</v>
      </c>
      <c r="E157" s="26">
        <f t="shared" si="5"/>
        <v>0</v>
      </c>
      <c r="F157" s="55">
        <f t="shared" si="6"/>
        <v>100</v>
      </c>
      <c r="H157" s="68"/>
    </row>
    <row r="158" spans="1:8" s="11" customFormat="1" ht="31.5" customHeight="1" x14ac:dyDescent="0.25">
      <c r="A158" s="6"/>
      <c r="B158" s="7" t="s">
        <v>27</v>
      </c>
      <c r="C158" s="26">
        <v>632</v>
      </c>
      <c r="D158" s="26">
        <v>632</v>
      </c>
      <c r="E158" s="26">
        <f t="shared" si="5"/>
        <v>0</v>
      </c>
      <c r="F158" s="55">
        <f t="shared" si="6"/>
        <v>100</v>
      </c>
      <c r="H158" s="68"/>
    </row>
    <row r="159" spans="1:8" s="11" customFormat="1" ht="22.5" customHeight="1" x14ac:dyDescent="0.25">
      <c r="A159" s="6"/>
      <c r="B159" s="7" t="s">
        <v>226</v>
      </c>
      <c r="C159" s="26">
        <v>11213</v>
      </c>
      <c r="D159" s="26">
        <v>11213</v>
      </c>
      <c r="E159" s="26">
        <f t="shared" si="5"/>
        <v>0</v>
      </c>
      <c r="F159" s="55">
        <f t="shared" si="6"/>
        <v>100</v>
      </c>
      <c r="H159" s="68"/>
    </row>
    <row r="160" spans="1:8" s="11" customFormat="1" ht="42" customHeight="1" x14ac:dyDescent="0.25">
      <c r="A160" s="6"/>
      <c r="B160" s="7" t="s">
        <v>227</v>
      </c>
      <c r="C160" s="26">
        <v>1635</v>
      </c>
      <c r="D160" s="26">
        <v>1635</v>
      </c>
      <c r="E160" s="26">
        <f t="shared" si="5"/>
        <v>0</v>
      </c>
      <c r="F160" s="55">
        <f t="shared" si="6"/>
        <v>100</v>
      </c>
      <c r="H160" s="68"/>
    </row>
    <row r="161" spans="1:8" s="11" customFormat="1" ht="81.75" customHeight="1" x14ac:dyDescent="0.25">
      <c r="A161" s="6"/>
      <c r="B161" s="7" t="s">
        <v>228</v>
      </c>
      <c r="C161" s="26">
        <v>3793</v>
      </c>
      <c r="D161" s="26">
        <v>3793</v>
      </c>
      <c r="E161" s="26">
        <f t="shared" si="5"/>
        <v>0</v>
      </c>
      <c r="F161" s="55">
        <f t="shared" si="6"/>
        <v>100</v>
      </c>
      <c r="H161" s="68"/>
    </row>
    <row r="162" spans="1:8" s="11" customFormat="1" ht="81" customHeight="1" x14ac:dyDescent="0.25">
      <c r="A162" s="6"/>
      <c r="B162" s="7" t="s">
        <v>229</v>
      </c>
      <c r="C162" s="26">
        <v>3319</v>
      </c>
      <c r="D162" s="26">
        <v>3319</v>
      </c>
      <c r="E162" s="26">
        <f t="shared" si="5"/>
        <v>0</v>
      </c>
      <c r="F162" s="55">
        <f t="shared" si="6"/>
        <v>100</v>
      </c>
      <c r="H162" s="68"/>
    </row>
    <row r="163" spans="1:8" s="11" customFormat="1" ht="32.25" customHeight="1" x14ac:dyDescent="0.25">
      <c r="A163" s="6"/>
      <c r="B163" s="7" t="s">
        <v>230</v>
      </c>
      <c r="C163" s="40">
        <v>948</v>
      </c>
      <c r="D163" s="40">
        <v>948</v>
      </c>
      <c r="E163" s="40">
        <f t="shared" si="5"/>
        <v>0</v>
      </c>
      <c r="F163" s="59">
        <f t="shared" si="6"/>
        <v>100</v>
      </c>
      <c r="H163" s="68"/>
    </row>
    <row r="164" spans="1:8" s="1" customFormat="1" ht="44.25" customHeight="1" x14ac:dyDescent="0.25">
      <c r="A164" s="3" t="s">
        <v>25</v>
      </c>
      <c r="B164" s="23" t="s">
        <v>24</v>
      </c>
      <c r="C164" s="39">
        <f>47145+998</f>
        <v>48143</v>
      </c>
      <c r="D164" s="39">
        <f>47145+998</f>
        <v>48143</v>
      </c>
      <c r="E164" s="39">
        <f t="shared" si="5"/>
        <v>0</v>
      </c>
      <c r="F164" s="60">
        <f t="shared" si="6"/>
        <v>100</v>
      </c>
      <c r="H164" s="66"/>
    </row>
    <row r="165" spans="1:8" s="1" customFormat="1" ht="30.75" customHeight="1" x14ac:dyDescent="0.25">
      <c r="A165" s="3" t="s">
        <v>23</v>
      </c>
      <c r="B165" s="23" t="s">
        <v>22</v>
      </c>
      <c r="C165" s="39">
        <v>34377</v>
      </c>
      <c r="D165" s="39">
        <v>34377</v>
      </c>
      <c r="E165" s="39">
        <f t="shared" si="5"/>
        <v>0</v>
      </c>
      <c r="F165" s="60">
        <f t="shared" si="6"/>
        <v>100</v>
      </c>
      <c r="H165" s="66"/>
    </row>
    <row r="166" spans="1:8" s="1" customFormat="1" ht="30.75" customHeight="1" x14ac:dyDescent="0.25">
      <c r="A166" s="3" t="s">
        <v>21</v>
      </c>
      <c r="B166" s="23" t="s">
        <v>20</v>
      </c>
      <c r="C166" s="25">
        <v>19</v>
      </c>
      <c r="D166" s="25">
        <v>19</v>
      </c>
      <c r="E166" s="25">
        <f t="shared" si="5"/>
        <v>0</v>
      </c>
      <c r="F166" s="54">
        <f t="shared" si="6"/>
        <v>100</v>
      </c>
      <c r="H166" s="66"/>
    </row>
    <row r="167" spans="1:8" s="1" customFormat="1" ht="47.25" hidden="1" customHeight="1" x14ac:dyDescent="0.25">
      <c r="A167" s="3" t="s">
        <v>231</v>
      </c>
      <c r="B167" s="23" t="s">
        <v>232</v>
      </c>
      <c r="C167" s="25"/>
      <c r="D167" s="25"/>
      <c r="E167" s="25">
        <f t="shared" si="5"/>
        <v>0</v>
      </c>
      <c r="F167" s="54" t="e">
        <f t="shared" si="6"/>
        <v>#DIV/0!</v>
      </c>
      <c r="H167" s="66"/>
    </row>
    <row r="168" spans="1:8" s="1" customFormat="1" ht="23.25" customHeight="1" x14ac:dyDescent="0.25">
      <c r="A168" s="3" t="s">
        <v>255</v>
      </c>
      <c r="B168" s="23" t="s">
        <v>254</v>
      </c>
      <c r="C168" s="39">
        <v>1720</v>
      </c>
      <c r="D168" s="39">
        <v>1720</v>
      </c>
      <c r="E168" s="39">
        <f t="shared" si="5"/>
        <v>0</v>
      </c>
      <c r="F168" s="60">
        <f t="shared" si="6"/>
        <v>100</v>
      </c>
      <c r="H168" s="66"/>
    </row>
    <row r="169" spans="1:8" s="1" customFormat="1" ht="23.25" customHeight="1" x14ac:dyDescent="0.25">
      <c r="A169" s="3" t="s">
        <v>19</v>
      </c>
      <c r="B169" s="23" t="s">
        <v>18</v>
      </c>
      <c r="C169" s="25">
        <f>SUM(C170:C172)</f>
        <v>1696874</v>
      </c>
      <c r="D169" s="25">
        <f>SUM(D170:D172)</f>
        <v>1696874</v>
      </c>
      <c r="E169" s="25">
        <f t="shared" si="5"/>
        <v>0</v>
      </c>
      <c r="F169" s="54">
        <f t="shared" si="6"/>
        <v>100</v>
      </c>
      <c r="H169" s="66"/>
    </row>
    <row r="170" spans="1:8" s="11" customFormat="1" ht="80.25" customHeight="1" x14ac:dyDescent="0.25">
      <c r="A170" s="6"/>
      <c r="B170" s="7" t="s">
        <v>233</v>
      </c>
      <c r="C170" s="26">
        <v>1027413</v>
      </c>
      <c r="D170" s="26">
        <v>1027413</v>
      </c>
      <c r="E170" s="26">
        <f t="shared" si="5"/>
        <v>0</v>
      </c>
      <c r="F170" s="55">
        <f t="shared" si="6"/>
        <v>100</v>
      </c>
      <c r="H170" s="68"/>
    </row>
    <row r="171" spans="1:8" s="11" customFormat="1" ht="55.5" customHeight="1" x14ac:dyDescent="0.25">
      <c r="A171" s="6"/>
      <c r="B171" s="7" t="s">
        <v>234</v>
      </c>
      <c r="C171" s="26">
        <v>663730</v>
      </c>
      <c r="D171" s="26">
        <v>663730</v>
      </c>
      <c r="E171" s="26">
        <f t="shared" si="5"/>
        <v>0</v>
      </c>
      <c r="F171" s="55">
        <f t="shared" si="6"/>
        <v>100</v>
      </c>
      <c r="H171" s="68"/>
    </row>
    <row r="172" spans="1:8" s="11" customFormat="1" ht="69.75" customHeight="1" x14ac:dyDescent="0.25">
      <c r="A172" s="6"/>
      <c r="B172" s="7" t="s">
        <v>236</v>
      </c>
      <c r="C172" s="26">
        <v>5731</v>
      </c>
      <c r="D172" s="26">
        <v>5731</v>
      </c>
      <c r="E172" s="26">
        <f t="shared" si="5"/>
        <v>0</v>
      </c>
      <c r="F172" s="55">
        <f t="shared" si="6"/>
        <v>100</v>
      </c>
      <c r="H172" s="68"/>
    </row>
    <row r="173" spans="1:8" s="1" customFormat="1" ht="24.75" hidden="1" customHeight="1" x14ac:dyDescent="0.25">
      <c r="A173" s="9" t="s">
        <v>17</v>
      </c>
      <c r="B173" s="30" t="s">
        <v>16</v>
      </c>
      <c r="C173" s="24">
        <f>C174+C175</f>
        <v>0</v>
      </c>
      <c r="D173" s="24">
        <f>D174+D175</f>
        <v>0</v>
      </c>
      <c r="E173" s="24">
        <f t="shared" si="5"/>
        <v>0</v>
      </c>
      <c r="F173" s="53" t="e">
        <f t="shared" si="6"/>
        <v>#DIV/0!</v>
      </c>
      <c r="H173" s="66"/>
    </row>
    <row r="174" spans="1:8" s="1" customFormat="1" ht="32.25" hidden="1" customHeight="1" x14ac:dyDescent="0.25">
      <c r="A174" s="3" t="s">
        <v>15</v>
      </c>
      <c r="B174" s="23" t="s">
        <v>14</v>
      </c>
      <c r="C174" s="25"/>
      <c r="D174" s="25"/>
      <c r="E174" s="25">
        <f t="shared" si="5"/>
        <v>0</v>
      </c>
      <c r="F174" s="54" t="e">
        <f t="shared" si="6"/>
        <v>#DIV/0!</v>
      </c>
      <c r="H174" s="66"/>
    </row>
    <row r="175" spans="1:8" s="1" customFormat="1" ht="21" hidden="1" customHeight="1" x14ac:dyDescent="0.25">
      <c r="A175" s="3" t="s">
        <v>13</v>
      </c>
      <c r="B175" s="23" t="s">
        <v>12</v>
      </c>
      <c r="C175" s="25">
        <f>SUM(C176:C177)</f>
        <v>0</v>
      </c>
      <c r="D175" s="25">
        <f>SUM(D176:D177)</f>
        <v>0</v>
      </c>
      <c r="E175" s="25">
        <f t="shared" si="5"/>
        <v>0</v>
      </c>
      <c r="F175" s="54" t="e">
        <f t="shared" si="6"/>
        <v>#DIV/0!</v>
      </c>
      <c r="H175" s="66"/>
    </row>
    <row r="176" spans="1:8" s="11" customFormat="1" ht="33" hidden="1" customHeight="1" x14ac:dyDescent="0.25">
      <c r="A176" s="6"/>
      <c r="B176" s="7" t="s">
        <v>237</v>
      </c>
      <c r="C176" s="26"/>
      <c r="D176" s="26"/>
      <c r="E176" s="26">
        <f t="shared" si="5"/>
        <v>0</v>
      </c>
      <c r="F176" s="55" t="e">
        <f t="shared" si="6"/>
        <v>#DIV/0!</v>
      </c>
      <c r="H176" s="68"/>
    </row>
    <row r="177" spans="1:8" s="11" customFormat="1" ht="21" hidden="1" customHeight="1" x14ac:dyDescent="0.25">
      <c r="A177" s="6"/>
      <c r="B177" s="7" t="s">
        <v>238</v>
      </c>
      <c r="C177" s="26">
        <v>0</v>
      </c>
      <c r="D177" s="26">
        <v>0</v>
      </c>
      <c r="E177" s="26">
        <f t="shared" si="5"/>
        <v>0</v>
      </c>
      <c r="F177" s="55" t="e">
        <f t="shared" si="6"/>
        <v>#DIV/0!</v>
      </c>
      <c r="H177" s="68"/>
    </row>
    <row r="178" spans="1:8" s="1" customFormat="1" ht="24" hidden="1" customHeight="1" x14ac:dyDescent="0.25">
      <c r="A178" s="9" t="s">
        <v>11</v>
      </c>
      <c r="B178" s="30" t="s">
        <v>10</v>
      </c>
      <c r="C178" s="24"/>
      <c r="D178" s="24"/>
      <c r="E178" s="24">
        <f t="shared" si="5"/>
        <v>0</v>
      </c>
      <c r="F178" s="53" t="e">
        <f t="shared" si="6"/>
        <v>#DIV/0!</v>
      </c>
      <c r="H178" s="66"/>
    </row>
    <row r="179" spans="1:8" s="1" customFormat="1" ht="41.25" hidden="1" customHeight="1" x14ac:dyDescent="0.25">
      <c r="A179" s="9" t="s">
        <v>9</v>
      </c>
      <c r="B179" s="30" t="s">
        <v>8</v>
      </c>
      <c r="C179" s="24"/>
      <c r="D179" s="24"/>
      <c r="E179" s="24">
        <f t="shared" si="5"/>
        <v>0</v>
      </c>
      <c r="F179" s="53" t="e">
        <f t="shared" si="6"/>
        <v>#DIV/0!</v>
      </c>
      <c r="H179" s="66"/>
    </row>
    <row r="180" spans="1:8" s="1" customFormat="1" ht="33" hidden="1" customHeight="1" x14ac:dyDescent="0.25">
      <c r="A180" s="9" t="s">
        <v>7</v>
      </c>
      <c r="B180" s="30" t="s">
        <v>6</v>
      </c>
      <c r="C180" s="24"/>
      <c r="D180" s="24"/>
      <c r="E180" s="24">
        <f t="shared" si="5"/>
        <v>0</v>
      </c>
      <c r="F180" s="53" t="e">
        <f t="shared" si="6"/>
        <v>#DIV/0!</v>
      </c>
      <c r="H180" s="66"/>
    </row>
    <row r="181" spans="1:8" s="1" customFormat="1" ht="27.75" customHeight="1" x14ac:dyDescent="0.25">
      <c r="A181" s="9"/>
      <c r="B181" s="30" t="s">
        <v>5</v>
      </c>
      <c r="C181" s="27">
        <f>C16+C83</f>
        <v>6259478.7323399996</v>
      </c>
      <c r="D181" s="27">
        <f>D16+D83</f>
        <v>6712648.8760000002</v>
      </c>
      <c r="E181" s="27">
        <f t="shared" si="5"/>
        <v>-453170.14366000053</v>
      </c>
      <c r="F181" s="56">
        <f t="shared" si="6"/>
        <v>93.249011649034145</v>
      </c>
      <c r="H181" s="66"/>
    </row>
    <row r="182" spans="1:8" ht="18" customHeight="1" x14ac:dyDescent="0.25">
      <c r="C182" s="62" t="s">
        <v>277</v>
      </c>
    </row>
  </sheetData>
  <mergeCells count="10">
    <mergeCell ref="B8:C8"/>
    <mergeCell ref="B10:C10"/>
    <mergeCell ref="A12:C12"/>
    <mergeCell ref="B1:C1"/>
    <mergeCell ref="B2:C2"/>
    <mergeCell ref="B3:C3"/>
    <mergeCell ref="B4:C4"/>
    <mergeCell ref="B5:C5"/>
    <mergeCell ref="B6:C6"/>
    <mergeCell ref="B7:C7"/>
  </mergeCells>
  <pageMargins left="1.1811023622047245" right="0.39370078740157483" top="0.39370078740157483" bottom="0.39370078740157483" header="0.19685039370078741" footer="0.23622047244094491"/>
  <pageSetup paperSize="9" scale="65" orientation="portrait" r:id="rId1"/>
  <headerFooter alignWithMargins="0"/>
  <rowBreaks count="1" manualBreakCount="1">
    <brk id="5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abSelected="1" view="pageBreakPreview" topLeftCell="A2" zoomScaleSheetLayoutView="100" workbookViewId="0">
      <selection activeCell="B10" sqref="B10:D10"/>
    </sheetView>
  </sheetViews>
  <sheetFormatPr defaultColWidth="9.109375" defaultRowHeight="5.7" customHeight="1" x14ac:dyDescent="0.25"/>
  <cols>
    <col min="1" max="1" width="21.33203125" style="20" customWidth="1"/>
    <col min="2" max="2" width="77.44140625" style="20" customWidth="1"/>
    <col min="3" max="4" width="12" style="33" customWidth="1"/>
    <col min="5" max="5" width="10.6640625" style="21" customWidth="1"/>
    <col min="6" max="6" width="14.109375" style="8" customWidth="1"/>
    <col min="7" max="7" width="9.33203125" style="8" bestFit="1" customWidth="1"/>
    <col min="8" max="16384" width="9.109375" style="8"/>
  </cols>
  <sheetData>
    <row r="1" spans="1:5" s="38" customFormat="1" ht="15.75" customHeight="1" x14ac:dyDescent="0.25">
      <c r="A1" s="64"/>
      <c r="B1" s="79" t="s">
        <v>278</v>
      </c>
      <c r="C1" s="79"/>
      <c r="D1" s="79"/>
    </row>
    <row r="2" spans="1:5" s="38" customFormat="1" ht="15.75" customHeight="1" x14ac:dyDescent="0.25">
      <c r="A2" s="64"/>
      <c r="B2" s="79" t="s">
        <v>265</v>
      </c>
      <c r="C2" s="79"/>
      <c r="D2" s="79"/>
    </row>
    <row r="3" spans="1:5" s="38" customFormat="1" ht="15.75" customHeight="1" x14ac:dyDescent="0.25">
      <c r="A3" s="64"/>
      <c r="B3" s="79" t="s">
        <v>266</v>
      </c>
      <c r="C3" s="79"/>
      <c r="D3" s="79"/>
    </row>
    <row r="4" spans="1:5" s="38" customFormat="1" ht="15.75" customHeight="1" x14ac:dyDescent="0.25">
      <c r="A4" s="64"/>
      <c r="B4" s="79" t="s">
        <v>267</v>
      </c>
      <c r="C4" s="79"/>
      <c r="D4" s="79"/>
    </row>
    <row r="5" spans="1:5" s="38" customFormat="1" ht="15.75" customHeight="1" x14ac:dyDescent="0.25">
      <c r="A5" s="64"/>
      <c r="B5" s="79" t="s">
        <v>268</v>
      </c>
      <c r="C5" s="79"/>
      <c r="D5" s="79"/>
    </row>
    <row r="6" spans="1:5" s="38" customFormat="1" ht="15.75" customHeight="1" x14ac:dyDescent="0.25">
      <c r="A6" s="64"/>
      <c r="B6" s="79" t="s">
        <v>269</v>
      </c>
      <c r="C6" s="79"/>
      <c r="D6" s="79"/>
    </row>
    <row r="7" spans="1:5" s="38" customFormat="1" ht="15.75" customHeight="1" x14ac:dyDescent="0.25">
      <c r="A7" s="64"/>
      <c r="B7" s="79" t="s">
        <v>270</v>
      </c>
      <c r="C7" s="79"/>
      <c r="D7" s="79"/>
    </row>
    <row r="8" spans="1:5" s="38" customFormat="1" ht="15.75" customHeight="1" x14ac:dyDescent="0.25">
      <c r="A8" s="64"/>
      <c r="B8" s="79" t="s">
        <v>280</v>
      </c>
      <c r="C8" s="79"/>
      <c r="D8" s="79"/>
    </row>
    <row r="9" spans="1:5" s="38" customFormat="1" ht="15.75" customHeight="1" x14ac:dyDescent="0.25">
      <c r="A9" s="20"/>
      <c r="B9" s="20"/>
      <c r="C9" s="69"/>
      <c r="D9" s="70"/>
    </row>
    <row r="10" spans="1:5" s="38" customFormat="1" ht="72.75" customHeight="1" x14ac:dyDescent="0.25">
      <c r="A10" s="20"/>
      <c r="B10" s="79" t="s">
        <v>279</v>
      </c>
      <c r="C10" s="79"/>
      <c r="D10" s="79"/>
    </row>
    <row r="11" spans="1:5" s="38" customFormat="1" ht="15.75" customHeight="1" x14ac:dyDescent="0.25">
      <c r="A11" s="37"/>
      <c r="B11" s="79"/>
      <c r="C11" s="79"/>
      <c r="D11" s="79"/>
    </row>
    <row r="12" spans="1:5" s="35" customFormat="1" ht="14.25" customHeight="1" x14ac:dyDescent="0.25">
      <c r="A12" s="81" t="s">
        <v>253</v>
      </c>
      <c r="B12" s="81"/>
      <c r="C12" s="81"/>
      <c r="D12" s="71"/>
    </row>
    <row r="13" spans="1:5" ht="12" customHeight="1" x14ac:dyDescent="0.25">
      <c r="B13" s="36"/>
      <c r="C13" s="41"/>
      <c r="E13" s="8"/>
    </row>
    <row r="14" spans="1:5" ht="13.5" customHeight="1" x14ac:dyDescent="0.25">
      <c r="A14" s="22"/>
      <c r="B14" s="22"/>
      <c r="C14" s="34"/>
      <c r="D14" s="34" t="s">
        <v>2</v>
      </c>
    </row>
    <row r="15" spans="1:5" s="19" customFormat="1" ht="21" customHeight="1" x14ac:dyDescent="0.25">
      <c r="A15" s="82" t="s">
        <v>3</v>
      </c>
      <c r="B15" s="82" t="s">
        <v>179</v>
      </c>
      <c r="C15" s="84" t="s">
        <v>0</v>
      </c>
      <c r="D15" s="84"/>
    </row>
    <row r="16" spans="1:5" s="19" customFormat="1" ht="21" customHeight="1" x14ac:dyDescent="0.25">
      <c r="A16" s="83"/>
      <c r="B16" s="83"/>
      <c r="C16" s="72" t="s">
        <v>4</v>
      </c>
      <c r="D16" s="72" t="s">
        <v>180</v>
      </c>
    </row>
    <row r="17" spans="1:7" s="1" customFormat="1" ht="23.25" customHeight="1" x14ac:dyDescent="0.25">
      <c r="A17" s="9" t="s">
        <v>178</v>
      </c>
      <c r="B17" s="12" t="s">
        <v>177</v>
      </c>
      <c r="C17" s="24">
        <f>C18+C24+C26+C31+C36+C39+C40+C52+C54+C71+C76+C77</f>
        <v>3310112.1319999998</v>
      </c>
      <c r="D17" s="24">
        <f>D18+D24+D26+D31+D36+D39+D40+D52+D54+D71+D76+D77</f>
        <v>3393684.932</v>
      </c>
      <c r="F17" s="32">
        <f>C17-F19</f>
        <v>1997449.7900796251</v>
      </c>
      <c r="G17" s="32">
        <f>D17-G19</f>
        <v>2005258.543111111</v>
      </c>
    </row>
    <row r="18" spans="1:7" s="1" customFormat="1" ht="21.75" customHeight="1" x14ac:dyDescent="0.25">
      <c r="A18" s="9" t="s">
        <v>176</v>
      </c>
      <c r="B18" s="10" t="s">
        <v>175</v>
      </c>
      <c r="C18" s="24">
        <f>C19</f>
        <v>2012660</v>
      </c>
      <c r="D18" s="24">
        <f>D19</f>
        <v>2116100</v>
      </c>
    </row>
    <row r="19" spans="1:7" ht="21" customHeight="1" x14ac:dyDescent="0.25">
      <c r="A19" s="3" t="s">
        <v>174</v>
      </c>
      <c r="B19" s="13" t="s">
        <v>173</v>
      </c>
      <c r="C19" s="25">
        <f>SUM(C20:C23)</f>
        <v>2012660</v>
      </c>
      <c r="D19" s="25">
        <f>SUM(D20:D23)</f>
        <v>2116100</v>
      </c>
      <c r="E19" s="8"/>
      <c r="F19" s="33">
        <f>F20+F21+F22+F23</f>
        <v>1312662.3419203747</v>
      </c>
      <c r="G19" s="33">
        <f>G20+G21+G22+G23</f>
        <v>1388426.388888889</v>
      </c>
    </row>
    <row r="20" spans="1:7" s="4" customFormat="1" ht="45.75" customHeight="1" x14ac:dyDescent="0.25">
      <c r="A20" s="6" t="s">
        <v>172</v>
      </c>
      <c r="B20" s="5" t="s">
        <v>171</v>
      </c>
      <c r="C20" s="26">
        <v>1971860</v>
      </c>
      <c r="D20" s="26">
        <v>2074700</v>
      </c>
      <c r="F20" s="4">
        <f>C20/0.427*0.277</f>
        <v>1279169.1334894614</v>
      </c>
      <c r="G20" s="4">
        <f>D20/0.432*0.282</f>
        <v>1354318.0555555555</v>
      </c>
    </row>
    <row r="21" spans="1:7" s="4" customFormat="1" ht="71.25" customHeight="1" x14ac:dyDescent="0.25">
      <c r="A21" s="6" t="s">
        <v>170</v>
      </c>
      <c r="B21" s="5" t="s">
        <v>169</v>
      </c>
      <c r="C21" s="26">
        <v>6800</v>
      </c>
      <c r="D21" s="26">
        <v>6900</v>
      </c>
      <c r="F21" s="4">
        <f t="shared" ref="F21:F22" si="0">C21/0.427*0.277</f>
        <v>4411.2412177985952</v>
      </c>
      <c r="G21" s="4">
        <f t="shared" ref="G21:G22" si="1">D21/0.432*0.282</f>
        <v>4504.1666666666661</v>
      </c>
    </row>
    <row r="22" spans="1:7" s="4" customFormat="1" ht="33" customHeight="1" x14ac:dyDescent="0.25">
      <c r="A22" s="6" t="s">
        <v>168</v>
      </c>
      <c r="B22" s="5" t="s">
        <v>167</v>
      </c>
      <c r="C22" s="26">
        <v>14000</v>
      </c>
      <c r="D22" s="26">
        <v>14100</v>
      </c>
      <c r="F22" s="4">
        <f t="shared" si="0"/>
        <v>9081.9672131147563</v>
      </c>
      <c r="G22" s="4">
        <f t="shared" si="1"/>
        <v>9204.1666666666661</v>
      </c>
    </row>
    <row r="23" spans="1:7" s="4" customFormat="1" ht="60.75" customHeight="1" x14ac:dyDescent="0.25">
      <c r="A23" s="6" t="s">
        <v>166</v>
      </c>
      <c r="B23" s="5" t="s">
        <v>165</v>
      </c>
      <c r="C23" s="26">
        <v>20000</v>
      </c>
      <c r="D23" s="26">
        <v>20400</v>
      </c>
      <c r="F23" s="76">
        <f>C23</f>
        <v>20000</v>
      </c>
      <c r="G23" s="76">
        <f>D23</f>
        <v>20400</v>
      </c>
    </row>
    <row r="24" spans="1:7" s="1" customFormat="1" ht="29.25" customHeight="1" x14ac:dyDescent="0.25">
      <c r="A24" s="18" t="s">
        <v>164</v>
      </c>
      <c r="B24" s="17" t="s">
        <v>163</v>
      </c>
      <c r="C24" s="24">
        <f>C25</f>
        <v>104564.3</v>
      </c>
      <c r="D24" s="24">
        <f>D25</f>
        <v>101020.9</v>
      </c>
    </row>
    <row r="25" spans="1:7" ht="21.75" customHeight="1" x14ac:dyDescent="0.25">
      <c r="A25" s="3" t="s">
        <v>162</v>
      </c>
      <c r="B25" s="13" t="s">
        <v>161</v>
      </c>
      <c r="C25" s="25">
        <v>104564.3</v>
      </c>
      <c r="D25" s="25">
        <v>101020.9</v>
      </c>
      <c r="E25" s="8"/>
    </row>
    <row r="26" spans="1:7" s="1" customFormat="1" ht="20.25" customHeight="1" x14ac:dyDescent="0.25">
      <c r="A26" s="9" t="s">
        <v>160</v>
      </c>
      <c r="B26" s="10" t="s">
        <v>159</v>
      </c>
      <c r="C26" s="24">
        <f>C27+C28+C29+C30</f>
        <v>280867</v>
      </c>
      <c r="D26" s="24">
        <f>D27+D28+D29+D30</f>
        <v>268900</v>
      </c>
    </row>
    <row r="27" spans="1:7" ht="21" customHeight="1" x14ac:dyDescent="0.25">
      <c r="A27" s="3" t="s">
        <v>158</v>
      </c>
      <c r="B27" s="13" t="s">
        <v>157</v>
      </c>
      <c r="C27" s="25">
        <v>240900</v>
      </c>
      <c r="D27" s="25">
        <v>242900</v>
      </c>
      <c r="E27" s="8"/>
    </row>
    <row r="28" spans="1:7" ht="21" customHeight="1" x14ac:dyDescent="0.25">
      <c r="A28" s="3" t="s">
        <v>156</v>
      </c>
      <c r="B28" s="13" t="s">
        <v>155</v>
      </c>
      <c r="C28" s="25">
        <v>15967</v>
      </c>
      <c r="D28" s="25">
        <v>0</v>
      </c>
      <c r="E28" s="8"/>
    </row>
    <row r="29" spans="1:7" ht="21" customHeight="1" x14ac:dyDescent="0.25">
      <c r="A29" s="3" t="s">
        <v>154</v>
      </c>
      <c r="B29" s="13" t="s">
        <v>153</v>
      </c>
      <c r="C29" s="25">
        <v>0</v>
      </c>
      <c r="D29" s="25">
        <v>0</v>
      </c>
      <c r="E29" s="8"/>
    </row>
    <row r="30" spans="1:7" ht="21" customHeight="1" x14ac:dyDescent="0.25">
      <c r="A30" s="3" t="s">
        <v>152</v>
      </c>
      <c r="B30" s="13" t="s">
        <v>151</v>
      </c>
      <c r="C30" s="25">
        <v>24000</v>
      </c>
      <c r="D30" s="25">
        <v>26000</v>
      </c>
      <c r="E30" s="8"/>
    </row>
    <row r="31" spans="1:7" s="1" customFormat="1" ht="22.5" customHeight="1" x14ac:dyDescent="0.25">
      <c r="A31" s="9" t="s">
        <v>150</v>
      </c>
      <c r="B31" s="10" t="s">
        <v>149</v>
      </c>
      <c r="C31" s="24">
        <f>SUM(C32:C33)</f>
        <v>570997.9</v>
      </c>
      <c r="D31" s="24">
        <f>SUM(D32:D33)</f>
        <v>573127.80000000005</v>
      </c>
    </row>
    <row r="32" spans="1:7" ht="21" customHeight="1" x14ac:dyDescent="0.25">
      <c r="A32" s="3" t="s">
        <v>148</v>
      </c>
      <c r="B32" s="13" t="s">
        <v>147</v>
      </c>
      <c r="C32" s="25">
        <v>70997.899999999994</v>
      </c>
      <c r="D32" s="25">
        <v>73127.8</v>
      </c>
      <c r="E32" s="8"/>
    </row>
    <row r="33" spans="1:5" ht="21" customHeight="1" x14ac:dyDescent="0.25">
      <c r="A33" s="3" t="s">
        <v>146</v>
      </c>
      <c r="B33" s="13" t="s">
        <v>145</v>
      </c>
      <c r="C33" s="25">
        <f t="shared" ref="C33:D33" si="2">C34+C35</f>
        <v>500000</v>
      </c>
      <c r="D33" s="25">
        <f t="shared" si="2"/>
        <v>500000</v>
      </c>
      <c r="E33" s="8"/>
    </row>
    <row r="34" spans="1:5" s="4" customFormat="1" ht="30" hidden="1" customHeight="1" x14ac:dyDescent="0.25">
      <c r="A34" s="6" t="s">
        <v>243</v>
      </c>
      <c r="B34" s="5" t="s">
        <v>244</v>
      </c>
      <c r="C34" s="26">
        <v>288000</v>
      </c>
      <c r="D34" s="26">
        <v>286000</v>
      </c>
    </row>
    <row r="35" spans="1:5" s="4" customFormat="1" ht="30" hidden="1" customHeight="1" x14ac:dyDescent="0.25">
      <c r="A35" s="6" t="s">
        <v>245</v>
      </c>
      <c r="B35" s="5" t="s">
        <v>246</v>
      </c>
      <c r="C35" s="26">
        <v>212000</v>
      </c>
      <c r="D35" s="26">
        <v>214000</v>
      </c>
    </row>
    <row r="36" spans="1:5" s="1" customFormat="1" ht="21" customHeight="1" x14ac:dyDescent="0.25">
      <c r="A36" s="9" t="s">
        <v>144</v>
      </c>
      <c r="B36" s="10" t="s">
        <v>143</v>
      </c>
      <c r="C36" s="24">
        <f>C37+C38</f>
        <v>17000</v>
      </c>
      <c r="D36" s="24">
        <f>D37+D38</f>
        <v>17100</v>
      </c>
    </row>
    <row r="37" spans="1:5" ht="30.75" customHeight="1" x14ac:dyDescent="0.25">
      <c r="A37" s="3" t="s">
        <v>142</v>
      </c>
      <c r="B37" s="13" t="s">
        <v>141</v>
      </c>
      <c r="C37" s="25">
        <v>17000</v>
      </c>
      <c r="D37" s="25">
        <v>17100</v>
      </c>
      <c r="E37" s="8"/>
    </row>
    <row r="38" spans="1:5" ht="20.25" hidden="1" customHeight="1" x14ac:dyDescent="0.25">
      <c r="A38" s="3" t="s">
        <v>140</v>
      </c>
      <c r="B38" s="13" t="s">
        <v>139</v>
      </c>
      <c r="C38" s="25">
        <v>0</v>
      </c>
      <c r="D38" s="25">
        <v>0</v>
      </c>
      <c r="E38" s="8"/>
    </row>
    <row r="39" spans="1:5" s="1" customFormat="1" ht="8.25" hidden="1" customHeight="1" x14ac:dyDescent="0.25">
      <c r="A39" s="9" t="s">
        <v>138</v>
      </c>
      <c r="B39" s="10" t="s">
        <v>137</v>
      </c>
      <c r="C39" s="24">
        <v>0</v>
      </c>
      <c r="D39" s="24">
        <v>0</v>
      </c>
    </row>
    <row r="40" spans="1:5" s="1" customFormat="1" ht="28.5" customHeight="1" x14ac:dyDescent="0.25">
      <c r="A40" s="9" t="s">
        <v>136</v>
      </c>
      <c r="B40" s="10" t="s">
        <v>135</v>
      </c>
      <c r="C40" s="24">
        <f>C41+C42+C48+C49</f>
        <v>154076.4</v>
      </c>
      <c r="D40" s="24">
        <f>D41+D42+D48+D49</f>
        <v>154076.4</v>
      </c>
    </row>
    <row r="41" spans="1:5" ht="21" hidden="1" customHeight="1" x14ac:dyDescent="0.25">
      <c r="A41" s="3" t="s">
        <v>134</v>
      </c>
      <c r="B41" s="13" t="s">
        <v>133</v>
      </c>
      <c r="C41" s="25">
        <v>0</v>
      </c>
      <c r="D41" s="25">
        <v>0</v>
      </c>
      <c r="E41" s="8"/>
    </row>
    <row r="42" spans="1:5" ht="55.5" customHeight="1" x14ac:dyDescent="0.25">
      <c r="A42" s="3" t="s">
        <v>132</v>
      </c>
      <c r="B42" s="16" t="s">
        <v>131</v>
      </c>
      <c r="C42" s="25">
        <f>SUM(C43:C47)</f>
        <v>140076.4</v>
      </c>
      <c r="D42" s="25">
        <f>SUM(D43:D47)</f>
        <v>140076.4</v>
      </c>
      <c r="E42" s="8"/>
    </row>
    <row r="43" spans="1:5" ht="53.25" customHeight="1" x14ac:dyDescent="0.25">
      <c r="A43" s="3" t="s">
        <v>130</v>
      </c>
      <c r="B43" s="15" t="s">
        <v>129</v>
      </c>
      <c r="C43" s="25">
        <v>132400</v>
      </c>
      <c r="D43" s="25">
        <v>132400</v>
      </c>
      <c r="E43" s="8"/>
    </row>
    <row r="44" spans="1:5" ht="45" customHeight="1" x14ac:dyDescent="0.25">
      <c r="A44" s="3" t="s">
        <v>128</v>
      </c>
      <c r="B44" s="15" t="s">
        <v>127</v>
      </c>
      <c r="C44" s="25">
        <v>1969</v>
      </c>
      <c r="D44" s="25">
        <v>1969</v>
      </c>
      <c r="E44" s="8"/>
    </row>
    <row r="45" spans="1:5" ht="45" customHeight="1" x14ac:dyDescent="0.25">
      <c r="A45" s="3" t="s">
        <v>126</v>
      </c>
      <c r="B45" s="15" t="s">
        <v>125</v>
      </c>
      <c r="C45" s="25">
        <v>4124.3</v>
      </c>
      <c r="D45" s="25">
        <v>4124.3</v>
      </c>
      <c r="E45" s="8"/>
    </row>
    <row r="46" spans="1:5" ht="31.5" customHeight="1" x14ac:dyDescent="0.25">
      <c r="A46" s="14" t="s">
        <v>124</v>
      </c>
      <c r="B46" s="15" t="s">
        <v>123</v>
      </c>
      <c r="C46" s="25">
        <v>1583.1</v>
      </c>
      <c r="D46" s="25">
        <v>1583.1</v>
      </c>
      <c r="E46" s="8"/>
    </row>
    <row r="47" spans="1:5" ht="58.5" hidden="1" customHeight="1" x14ac:dyDescent="0.25">
      <c r="A47" s="14" t="s">
        <v>122</v>
      </c>
      <c r="B47" s="15" t="s">
        <v>121</v>
      </c>
      <c r="C47" s="25">
        <v>0</v>
      </c>
      <c r="D47" s="25">
        <v>0</v>
      </c>
      <c r="E47" s="8"/>
    </row>
    <row r="48" spans="1:5" ht="30.75" hidden="1" customHeight="1" x14ac:dyDescent="0.25">
      <c r="A48" s="3" t="s">
        <v>120</v>
      </c>
      <c r="B48" s="13" t="s">
        <v>119</v>
      </c>
      <c r="C48" s="25">
        <v>0</v>
      </c>
      <c r="D48" s="25">
        <v>0</v>
      </c>
      <c r="E48" s="8"/>
    </row>
    <row r="49" spans="1:5" ht="44.25" customHeight="1" x14ac:dyDescent="0.25">
      <c r="A49" s="3" t="s">
        <v>118</v>
      </c>
      <c r="B49" s="13" t="s">
        <v>117</v>
      </c>
      <c r="C49" s="25">
        <f>C50+C51</f>
        <v>14000</v>
      </c>
      <c r="D49" s="25">
        <f>D50+D51</f>
        <v>14000</v>
      </c>
      <c r="E49" s="8"/>
    </row>
    <row r="50" spans="1:5" s="4" customFormat="1" ht="31.5" hidden="1" customHeight="1" x14ac:dyDescent="0.25">
      <c r="A50" s="6" t="s">
        <v>118</v>
      </c>
      <c r="B50" s="5" t="s">
        <v>239</v>
      </c>
      <c r="C50" s="26">
        <v>14000</v>
      </c>
      <c r="D50" s="26">
        <v>14000</v>
      </c>
    </row>
    <row r="51" spans="1:5" s="4" customFormat="1" ht="44.25" hidden="1" customHeight="1" x14ac:dyDescent="0.25">
      <c r="A51" s="6" t="s">
        <v>248</v>
      </c>
      <c r="B51" s="5" t="s">
        <v>240</v>
      </c>
      <c r="C51" s="26">
        <v>0</v>
      </c>
      <c r="D51" s="26">
        <v>0</v>
      </c>
    </row>
    <row r="52" spans="1:5" s="1" customFormat="1" ht="21.75" customHeight="1" x14ac:dyDescent="0.25">
      <c r="A52" s="9" t="s">
        <v>116</v>
      </c>
      <c r="B52" s="10" t="s">
        <v>115</v>
      </c>
      <c r="C52" s="24">
        <f>C53</f>
        <v>3238</v>
      </c>
      <c r="D52" s="24">
        <f>D53</f>
        <v>3438</v>
      </c>
    </row>
    <row r="53" spans="1:5" ht="20.25" customHeight="1" x14ac:dyDescent="0.25">
      <c r="A53" s="3" t="s">
        <v>114</v>
      </c>
      <c r="B53" s="13" t="s">
        <v>113</v>
      </c>
      <c r="C53" s="25">
        <v>3238</v>
      </c>
      <c r="D53" s="25">
        <v>3438</v>
      </c>
      <c r="E53" s="8"/>
    </row>
    <row r="54" spans="1:5" s="1" customFormat="1" ht="23.25" customHeight="1" x14ac:dyDescent="0.25">
      <c r="A54" s="9" t="s">
        <v>112</v>
      </c>
      <c r="B54" s="10" t="s">
        <v>111</v>
      </c>
      <c r="C54" s="24">
        <f>C55+C56+C61+C62</f>
        <v>120508.10999999999</v>
      </c>
      <c r="D54" s="24">
        <f>D55+D56+D61+D62</f>
        <v>120508.10999999999</v>
      </c>
    </row>
    <row r="55" spans="1:5" s="1" customFormat="1" ht="27.75" hidden="1" customHeight="1" x14ac:dyDescent="0.25">
      <c r="A55" s="3" t="s">
        <v>110</v>
      </c>
      <c r="B55" s="13" t="s">
        <v>109</v>
      </c>
      <c r="C55" s="25">
        <v>0</v>
      </c>
      <c r="D55" s="25">
        <v>0</v>
      </c>
    </row>
    <row r="56" spans="1:5" s="1" customFormat="1" ht="27" customHeight="1" x14ac:dyDescent="0.25">
      <c r="A56" s="3" t="s">
        <v>105</v>
      </c>
      <c r="B56" s="13" t="s">
        <v>108</v>
      </c>
      <c r="C56" s="25">
        <f t="shared" ref="C56:D56" si="3">SUM(C57:C60)</f>
        <v>4842.7999999999993</v>
      </c>
      <c r="D56" s="25">
        <f t="shared" si="3"/>
        <v>4842.7999999999993</v>
      </c>
    </row>
    <row r="57" spans="1:5" s="11" customFormat="1" ht="28.5" hidden="1" customHeight="1" x14ac:dyDescent="0.25">
      <c r="A57" s="6"/>
      <c r="B57" s="31" t="s">
        <v>107</v>
      </c>
      <c r="C57" s="26"/>
      <c r="D57" s="26"/>
    </row>
    <row r="58" spans="1:5" s="11" customFormat="1" ht="21.75" hidden="1" customHeight="1" x14ac:dyDescent="0.25">
      <c r="A58" s="6"/>
      <c r="B58" s="31" t="s">
        <v>106</v>
      </c>
      <c r="C58" s="26">
        <v>4366.8999999999996</v>
      </c>
      <c r="D58" s="26">
        <v>4366.8999999999996</v>
      </c>
    </row>
    <row r="59" spans="1:5" s="11" customFormat="1" ht="21.75" hidden="1" customHeight="1" x14ac:dyDescent="0.25">
      <c r="A59" s="6"/>
      <c r="B59" s="31" t="s">
        <v>104</v>
      </c>
      <c r="C59" s="26">
        <v>475.9</v>
      </c>
      <c r="D59" s="26">
        <v>475.9</v>
      </c>
    </row>
    <row r="60" spans="1:5" s="11" customFormat="1" ht="21.75" hidden="1" customHeight="1" x14ac:dyDescent="0.25">
      <c r="A60" s="6"/>
      <c r="B60" s="31" t="s">
        <v>241</v>
      </c>
      <c r="C60" s="26"/>
      <c r="D60" s="26"/>
    </row>
    <row r="61" spans="1:5" s="11" customFormat="1" ht="27.75" customHeight="1" x14ac:dyDescent="0.25">
      <c r="A61" s="3" t="s">
        <v>259</v>
      </c>
      <c r="B61" s="13" t="s">
        <v>261</v>
      </c>
      <c r="C61" s="25">
        <v>7174.9</v>
      </c>
      <c r="D61" s="25">
        <v>7174.9</v>
      </c>
    </row>
    <row r="62" spans="1:5" s="1" customFormat="1" ht="18.75" customHeight="1" x14ac:dyDescent="0.25">
      <c r="A62" s="3" t="s">
        <v>98</v>
      </c>
      <c r="B62" s="13" t="s">
        <v>103</v>
      </c>
      <c r="C62" s="25">
        <f t="shared" ref="C62:D62" si="4">C63+C66+C69</f>
        <v>108490.40999999999</v>
      </c>
      <c r="D62" s="25">
        <f t="shared" si="4"/>
        <v>108490.40999999999</v>
      </c>
    </row>
    <row r="63" spans="1:5" s="11" customFormat="1" ht="23.25" hidden="1" customHeight="1" x14ac:dyDescent="0.25">
      <c r="A63" s="6" t="s">
        <v>98</v>
      </c>
      <c r="B63" s="5" t="s">
        <v>103</v>
      </c>
      <c r="C63" s="26">
        <f>SUM(C64:C65)</f>
        <v>0</v>
      </c>
      <c r="D63" s="26">
        <f>SUM(D64:D65)</f>
        <v>0</v>
      </c>
    </row>
    <row r="64" spans="1:5" s="1" customFormat="1" ht="20.25" hidden="1" customHeight="1" x14ac:dyDescent="0.25">
      <c r="A64" s="6" t="s">
        <v>249</v>
      </c>
      <c r="B64" s="31" t="s">
        <v>260</v>
      </c>
      <c r="C64" s="26"/>
      <c r="D64" s="26"/>
    </row>
    <row r="65" spans="1:5" s="1" customFormat="1" ht="20.25" hidden="1" customHeight="1" x14ac:dyDescent="0.25">
      <c r="A65" s="6" t="s">
        <v>251</v>
      </c>
      <c r="B65" s="31" t="s">
        <v>250</v>
      </c>
      <c r="C65" s="26"/>
      <c r="D65" s="26"/>
    </row>
    <row r="66" spans="1:5" s="11" customFormat="1" ht="30.75" hidden="1" customHeight="1" x14ac:dyDescent="0.25">
      <c r="A66" s="6" t="s">
        <v>100</v>
      </c>
      <c r="B66" s="5" t="s">
        <v>102</v>
      </c>
      <c r="C66" s="26">
        <f>C67+C68</f>
        <v>1303.1500000000001</v>
      </c>
      <c r="D66" s="26">
        <f>D67+D68</f>
        <v>1303.1500000000001</v>
      </c>
    </row>
    <row r="67" spans="1:5" s="11" customFormat="1" ht="21" hidden="1" customHeight="1" x14ac:dyDescent="0.25">
      <c r="A67" s="6"/>
      <c r="B67" s="31" t="s">
        <v>101</v>
      </c>
      <c r="C67" s="26">
        <v>681.04</v>
      </c>
      <c r="D67" s="26">
        <v>681.04</v>
      </c>
    </row>
    <row r="68" spans="1:5" s="11" customFormat="1" ht="33" hidden="1" customHeight="1" x14ac:dyDescent="0.25">
      <c r="A68" s="6"/>
      <c r="B68" s="31" t="s">
        <v>99</v>
      </c>
      <c r="C68" s="26">
        <v>622.11</v>
      </c>
      <c r="D68" s="26">
        <v>622.11</v>
      </c>
    </row>
    <row r="69" spans="1:5" s="11" customFormat="1" ht="21.75" hidden="1" customHeight="1" x14ac:dyDescent="0.25">
      <c r="A69" s="6" t="s">
        <v>242</v>
      </c>
      <c r="B69" s="5" t="s">
        <v>97</v>
      </c>
      <c r="C69" s="26">
        <f>C70</f>
        <v>107187.26</v>
      </c>
      <c r="D69" s="26">
        <f>D70</f>
        <v>107187.26</v>
      </c>
    </row>
    <row r="70" spans="1:5" s="11" customFormat="1" ht="21" hidden="1" customHeight="1" x14ac:dyDescent="0.25">
      <c r="A70" s="6"/>
      <c r="B70" s="31" t="s">
        <v>96</v>
      </c>
      <c r="C70" s="26">
        <v>107187.26</v>
      </c>
      <c r="D70" s="26">
        <v>107187.26</v>
      </c>
    </row>
    <row r="71" spans="1:5" s="1" customFormat="1" ht="23.25" customHeight="1" x14ac:dyDescent="0.25">
      <c r="A71" s="9" t="s">
        <v>95</v>
      </c>
      <c r="B71" s="10" t="s">
        <v>94</v>
      </c>
      <c r="C71" s="24">
        <f>C72+C73+C74+C75</f>
        <v>42769.599999999999</v>
      </c>
      <c r="D71" s="24">
        <f>D72+D73+D74+D75</f>
        <v>35982.9</v>
      </c>
    </row>
    <row r="72" spans="1:5" ht="21.75" hidden="1" customHeight="1" x14ac:dyDescent="0.25">
      <c r="A72" s="3" t="s">
        <v>93</v>
      </c>
      <c r="B72" s="16" t="s">
        <v>92</v>
      </c>
      <c r="C72" s="25">
        <v>0</v>
      </c>
      <c r="D72" s="25">
        <v>0</v>
      </c>
      <c r="E72" s="8"/>
    </row>
    <row r="73" spans="1:5" ht="56.25" customHeight="1" x14ac:dyDescent="0.25">
      <c r="A73" s="3" t="s">
        <v>91</v>
      </c>
      <c r="B73" s="16" t="s">
        <v>90</v>
      </c>
      <c r="C73" s="25">
        <v>15769.6</v>
      </c>
      <c r="D73" s="25">
        <v>8982.9</v>
      </c>
      <c r="E73" s="8"/>
    </row>
    <row r="74" spans="1:5" ht="33.75" customHeight="1" x14ac:dyDescent="0.25">
      <c r="A74" s="3" t="s">
        <v>89</v>
      </c>
      <c r="B74" s="13" t="s">
        <v>88</v>
      </c>
      <c r="C74" s="25">
        <v>3000</v>
      </c>
      <c r="D74" s="25">
        <v>3000</v>
      </c>
      <c r="E74" s="8"/>
    </row>
    <row r="75" spans="1:5" ht="51.75" customHeight="1" x14ac:dyDescent="0.25">
      <c r="A75" s="3" t="s">
        <v>87</v>
      </c>
      <c r="B75" s="13" t="s">
        <v>86</v>
      </c>
      <c r="C75" s="25">
        <v>24000</v>
      </c>
      <c r="D75" s="25">
        <v>24000</v>
      </c>
      <c r="E75" s="8"/>
    </row>
    <row r="76" spans="1:5" s="1" customFormat="1" ht="21.75" hidden="1" customHeight="1" x14ac:dyDescent="0.25">
      <c r="A76" s="9" t="s">
        <v>85</v>
      </c>
      <c r="B76" s="10" t="s">
        <v>84</v>
      </c>
      <c r="C76" s="24">
        <v>0</v>
      </c>
      <c r="D76" s="24">
        <v>0</v>
      </c>
    </row>
    <row r="77" spans="1:5" s="1" customFormat="1" ht="21.75" customHeight="1" x14ac:dyDescent="0.25">
      <c r="A77" s="9" t="s">
        <v>83</v>
      </c>
      <c r="B77" s="10" t="s">
        <v>82</v>
      </c>
      <c r="C77" s="24">
        <f>C78+C79</f>
        <v>3430.8220000000001</v>
      </c>
      <c r="D77" s="24">
        <f>D78+D79</f>
        <v>3430.8220000000001</v>
      </c>
    </row>
    <row r="78" spans="1:5" ht="21.75" hidden="1" customHeight="1" x14ac:dyDescent="0.25">
      <c r="A78" s="3" t="s">
        <v>81</v>
      </c>
      <c r="B78" s="13" t="s">
        <v>80</v>
      </c>
      <c r="C78" s="25"/>
      <c r="D78" s="25"/>
      <c r="E78" s="8"/>
    </row>
    <row r="79" spans="1:5" ht="21.75" hidden="1" customHeight="1" x14ac:dyDescent="0.25">
      <c r="A79" s="3" t="s">
        <v>78</v>
      </c>
      <c r="B79" s="13" t="s">
        <v>79</v>
      </c>
      <c r="C79" s="25">
        <f>SUM(C80:C83)</f>
        <v>3430.8220000000001</v>
      </c>
      <c r="D79" s="25">
        <f>SUM(D80:D83)</f>
        <v>3430.8220000000001</v>
      </c>
      <c r="E79" s="8"/>
    </row>
    <row r="80" spans="1:5" s="4" customFormat="1" ht="21.75" hidden="1" customHeight="1" x14ac:dyDescent="0.25">
      <c r="A80" s="6" t="s">
        <v>78</v>
      </c>
      <c r="B80" s="31" t="s">
        <v>77</v>
      </c>
      <c r="C80" s="26"/>
      <c r="D80" s="26"/>
    </row>
    <row r="81" spans="1:5" s="4" customFormat="1" ht="20.25" hidden="1" customHeight="1" x14ac:dyDescent="0.25">
      <c r="A81" s="6" t="s">
        <v>76</v>
      </c>
      <c r="B81" s="31" t="s">
        <v>75</v>
      </c>
      <c r="C81" s="26">
        <v>2130.8220000000001</v>
      </c>
      <c r="D81" s="26">
        <v>2130.8220000000001</v>
      </c>
    </row>
    <row r="82" spans="1:5" s="4" customFormat="1" ht="30.75" hidden="1" customHeight="1" x14ac:dyDescent="0.25">
      <c r="A82" s="6" t="s">
        <v>74</v>
      </c>
      <c r="B82" s="31" t="s">
        <v>73</v>
      </c>
      <c r="C82" s="26">
        <v>1300</v>
      </c>
      <c r="D82" s="26">
        <v>1300</v>
      </c>
    </row>
    <row r="83" spans="1:5" s="4" customFormat="1" ht="29.25" hidden="1" customHeight="1" x14ac:dyDescent="0.25">
      <c r="A83" s="6" t="s">
        <v>72</v>
      </c>
      <c r="B83" s="31" t="s">
        <v>71</v>
      </c>
      <c r="C83" s="26"/>
      <c r="D83" s="26"/>
    </row>
    <row r="84" spans="1:5" s="1" customFormat="1" ht="25.5" customHeight="1" x14ac:dyDescent="0.25">
      <c r="A84" s="9" t="s">
        <v>70</v>
      </c>
      <c r="B84" s="12" t="s">
        <v>69</v>
      </c>
      <c r="C84" s="24">
        <f>C86+C88+C147+C173+C178+C179+C180</f>
        <v>4131309.87</v>
      </c>
      <c r="D84" s="24">
        <f>D86+D88+D147+D173+D178+D179+D180</f>
        <v>3976631.47</v>
      </c>
    </row>
    <row r="85" spans="1:5" s="1" customFormat="1" ht="30" customHeight="1" x14ac:dyDescent="0.25">
      <c r="A85" s="2" t="s">
        <v>68</v>
      </c>
      <c r="B85" s="12" t="s">
        <v>67</v>
      </c>
      <c r="C85" s="24">
        <f>C86+C88+C147+C173</f>
        <v>4131309.87</v>
      </c>
      <c r="D85" s="24">
        <f>D86+D88+D147+D173</f>
        <v>3976631.47</v>
      </c>
    </row>
    <row r="86" spans="1:5" s="1" customFormat="1" ht="24" customHeight="1" x14ac:dyDescent="0.25">
      <c r="A86" s="2" t="s">
        <v>66</v>
      </c>
      <c r="B86" s="10" t="s">
        <v>65</v>
      </c>
      <c r="C86" s="27">
        <f>C87</f>
        <v>1704</v>
      </c>
      <c r="D86" s="27">
        <f>D87</f>
        <v>4818</v>
      </c>
    </row>
    <row r="87" spans="1:5" s="1" customFormat="1" ht="22.5" customHeight="1" x14ac:dyDescent="0.25">
      <c r="A87" s="3" t="s">
        <v>64</v>
      </c>
      <c r="B87" s="23" t="s">
        <v>63</v>
      </c>
      <c r="C87" s="28">
        <v>1704</v>
      </c>
      <c r="D87" s="28">
        <v>4818</v>
      </c>
    </row>
    <row r="88" spans="1:5" s="1" customFormat="1" ht="29.25" customHeight="1" x14ac:dyDescent="0.25">
      <c r="A88" s="9" t="s">
        <v>62</v>
      </c>
      <c r="B88" s="30" t="s">
        <v>61</v>
      </c>
      <c r="C88" s="24">
        <f>C89+C90+C91+C93+C97+C98+C99+C102+C103+C104+C107+C109+C111+C118</f>
        <v>2220109.87</v>
      </c>
      <c r="D88" s="24">
        <f>D89+D90+D91+D93+D97+D98+D99+D102+D103+D104+D107+D109+D111+D118</f>
        <v>2066284.4700000002</v>
      </c>
    </row>
    <row r="89" spans="1:5" s="1" customFormat="1" ht="54.75" customHeight="1" x14ac:dyDescent="0.25">
      <c r="A89" s="3" t="s">
        <v>55</v>
      </c>
      <c r="B89" s="23" t="s">
        <v>54</v>
      </c>
      <c r="C89" s="28">
        <v>96982</v>
      </c>
      <c r="D89" s="28">
        <v>98946</v>
      </c>
      <c r="E89" s="32"/>
    </row>
    <row r="90" spans="1:5" s="1" customFormat="1" ht="44.25" customHeight="1" x14ac:dyDescent="0.25">
      <c r="A90" s="3" t="s">
        <v>53</v>
      </c>
      <c r="B90" s="23" t="s">
        <v>52</v>
      </c>
      <c r="C90" s="28">
        <v>69478.23</v>
      </c>
      <c r="D90" s="28">
        <v>0</v>
      </c>
      <c r="E90" s="32"/>
    </row>
    <row r="91" spans="1:5" s="1" customFormat="1" ht="33" customHeight="1" x14ac:dyDescent="0.25">
      <c r="A91" s="3" t="s">
        <v>181</v>
      </c>
      <c r="B91" s="23" t="s">
        <v>182</v>
      </c>
      <c r="C91" s="28">
        <f>C92</f>
        <v>35665</v>
      </c>
      <c r="D91" s="28">
        <f>D92</f>
        <v>0</v>
      </c>
    </row>
    <row r="92" spans="1:5" s="11" customFormat="1" ht="33" customHeight="1" x14ac:dyDescent="0.25">
      <c r="A92" s="6"/>
      <c r="B92" s="7" t="s">
        <v>183</v>
      </c>
      <c r="C92" s="29">
        <v>35665</v>
      </c>
      <c r="D92" s="29">
        <v>0</v>
      </c>
    </row>
    <row r="93" spans="1:5" s="1" customFormat="1" ht="33" hidden="1" customHeight="1" x14ac:dyDescent="0.25">
      <c r="A93" s="3" t="s">
        <v>51</v>
      </c>
      <c r="B93" s="23" t="s">
        <v>184</v>
      </c>
      <c r="C93" s="28">
        <f>SUM(C94:C96)</f>
        <v>0</v>
      </c>
      <c r="D93" s="28">
        <f>SUM(D94:D96)</f>
        <v>0</v>
      </c>
    </row>
    <row r="94" spans="1:5" s="11" customFormat="1" ht="42.75" hidden="1" customHeight="1" x14ac:dyDescent="0.25">
      <c r="A94" s="6"/>
      <c r="B94" s="7" t="s">
        <v>185</v>
      </c>
      <c r="C94" s="29">
        <v>0</v>
      </c>
      <c r="D94" s="29">
        <v>0</v>
      </c>
    </row>
    <row r="95" spans="1:5" s="11" customFormat="1" ht="42.75" hidden="1" customHeight="1" x14ac:dyDescent="0.25">
      <c r="A95" s="6"/>
      <c r="B95" s="7" t="s">
        <v>186</v>
      </c>
      <c r="C95" s="29">
        <v>0</v>
      </c>
      <c r="D95" s="29">
        <v>0</v>
      </c>
    </row>
    <row r="96" spans="1:5" s="11" customFormat="1" ht="24.75" hidden="1" customHeight="1" x14ac:dyDescent="0.25">
      <c r="A96" s="6"/>
      <c r="B96" s="7"/>
      <c r="C96" s="29"/>
      <c r="D96" s="29"/>
    </row>
    <row r="97" spans="1:4" s="1" customFormat="1" ht="30.75" hidden="1" customHeight="1" x14ac:dyDescent="0.25">
      <c r="A97" s="3" t="s">
        <v>187</v>
      </c>
      <c r="B97" s="23" t="s">
        <v>188</v>
      </c>
      <c r="C97" s="28"/>
      <c r="D97" s="28"/>
    </row>
    <row r="98" spans="1:4" s="1" customFormat="1" ht="30.75" hidden="1" customHeight="1" x14ac:dyDescent="0.25">
      <c r="A98" s="3" t="s">
        <v>189</v>
      </c>
      <c r="B98" s="23" t="s">
        <v>190</v>
      </c>
      <c r="C98" s="28"/>
      <c r="D98" s="28"/>
    </row>
    <row r="99" spans="1:4" s="1" customFormat="1" ht="30.75" customHeight="1" x14ac:dyDescent="0.25">
      <c r="A99" s="3" t="s">
        <v>191</v>
      </c>
      <c r="B99" s="23" t="s">
        <v>192</v>
      </c>
      <c r="C99" s="28">
        <f>SUM(C100:C101)</f>
        <v>281</v>
      </c>
      <c r="D99" s="28">
        <f>SUM(D100:D101)</f>
        <v>40272.75</v>
      </c>
    </row>
    <row r="100" spans="1:4" s="11" customFormat="1" ht="32.25" customHeight="1" x14ac:dyDescent="0.25">
      <c r="A100" s="6"/>
      <c r="B100" s="7" t="s">
        <v>193</v>
      </c>
      <c r="C100" s="29">
        <v>0</v>
      </c>
      <c r="D100" s="29">
        <v>39980.75</v>
      </c>
    </row>
    <row r="101" spans="1:4" s="11" customFormat="1" ht="54.75" customHeight="1" x14ac:dyDescent="0.25">
      <c r="A101" s="6"/>
      <c r="B101" s="7" t="s">
        <v>194</v>
      </c>
      <c r="C101" s="29">
        <v>281</v>
      </c>
      <c r="D101" s="29">
        <v>292</v>
      </c>
    </row>
    <row r="102" spans="1:4" s="1" customFormat="1" ht="33" customHeight="1" x14ac:dyDescent="0.25">
      <c r="A102" s="3" t="s">
        <v>195</v>
      </c>
      <c r="B102" s="23" t="s">
        <v>196</v>
      </c>
      <c r="C102" s="28">
        <v>386773.31</v>
      </c>
      <c r="D102" s="28">
        <v>0</v>
      </c>
    </row>
    <row r="103" spans="1:4" s="1" customFormat="1" ht="33" hidden="1" customHeight="1" x14ac:dyDescent="0.25">
      <c r="A103" s="3" t="s">
        <v>50</v>
      </c>
      <c r="B103" s="23" t="s">
        <v>49</v>
      </c>
      <c r="C103" s="28"/>
      <c r="D103" s="28"/>
    </row>
    <row r="104" spans="1:4" s="1" customFormat="1" ht="33" customHeight="1" x14ac:dyDescent="0.25">
      <c r="A104" s="3" t="s">
        <v>48</v>
      </c>
      <c r="B104" s="23" t="s">
        <v>197</v>
      </c>
      <c r="C104" s="28">
        <f>C105+C106</f>
        <v>88032.89</v>
      </c>
      <c r="D104" s="28">
        <f>D105+D106</f>
        <v>170500</v>
      </c>
    </row>
    <row r="105" spans="1:4" s="11" customFormat="1" ht="24.75" customHeight="1" x14ac:dyDescent="0.25">
      <c r="A105" s="6"/>
      <c r="B105" s="7" t="s">
        <v>198</v>
      </c>
      <c r="C105" s="29">
        <v>88032.89</v>
      </c>
      <c r="D105" s="29">
        <v>170500</v>
      </c>
    </row>
    <row r="106" spans="1:4" s="11" customFormat="1" ht="24.75" hidden="1" customHeight="1" x14ac:dyDescent="0.25">
      <c r="A106" s="6"/>
      <c r="B106" s="7"/>
      <c r="C106" s="29"/>
      <c r="D106" s="29"/>
    </row>
    <row r="107" spans="1:4" s="1" customFormat="1" ht="25.5" customHeight="1" x14ac:dyDescent="0.25">
      <c r="A107" s="3" t="s">
        <v>47</v>
      </c>
      <c r="B107" s="23" t="s">
        <v>199</v>
      </c>
      <c r="C107" s="28">
        <f>C108</f>
        <v>2622</v>
      </c>
      <c r="D107" s="28">
        <f>D108</f>
        <v>2098</v>
      </c>
    </row>
    <row r="108" spans="1:4" s="11" customFormat="1" ht="25.5" customHeight="1" x14ac:dyDescent="0.25">
      <c r="A108" s="6"/>
      <c r="B108" s="7" t="s">
        <v>200</v>
      </c>
      <c r="C108" s="29">
        <v>2622</v>
      </c>
      <c r="D108" s="29">
        <v>2098</v>
      </c>
    </row>
    <row r="109" spans="1:4" s="1" customFormat="1" ht="25.5" hidden="1" customHeight="1" x14ac:dyDescent="0.25">
      <c r="A109" s="3" t="s">
        <v>257</v>
      </c>
      <c r="B109" s="23" t="s">
        <v>256</v>
      </c>
      <c r="C109" s="28">
        <f>C110</f>
        <v>0</v>
      </c>
      <c r="D109" s="28">
        <f>D110</f>
        <v>0</v>
      </c>
    </row>
    <row r="110" spans="1:4" s="11" customFormat="1" ht="24.75" hidden="1" customHeight="1" x14ac:dyDescent="0.25">
      <c r="A110" s="6"/>
      <c r="B110" s="7" t="s">
        <v>258</v>
      </c>
      <c r="C110" s="29"/>
      <c r="D110" s="29"/>
    </row>
    <row r="111" spans="1:4" s="1" customFormat="1" ht="31.5" customHeight="1" x14ac:dyDescent="0.25">
      <c r="A111" s="3" t="s">
        <v>60</v>
      </c>
      <c r="B111" s="23" t="s">
        <v>59</v>
      </c>
      <c r="C111" s="28">
        <f>SUM(C112:C117)</f>
        <v>711267.26</v>
      </c>
      <c r="D111" s="28">
        <f>SUM(D112:D117)</f>
        <v>1154056.81</v>
      </c>
    </row>
    <row r="112" spans="1:4" s="11" customFormat="1" ht="24" customHeight="1" x14ac:dyDescent="0.25">
      <c r="A112" s="6" t="s">
        <v>58</v>
      </c>
      <c r="B112" s="7" t="s">
        <v>209</v>
      </c>
      <c r="C112" s="29">
        <f>206679-187278</f>
        <v>19401</v>
      </c>
      <c r="D112" s="29">
        <f>480690-274011</f>
        <v>206679</v>
      </c>
    </row>
    <row r="113" spans="1:4" s="11" customFormat="1" ht="31.5" customHeight="1" x14ac:dyDescent="0.25">
      <c r="A113" s="6" t="s">
        <v>57</v>
      </c>
      <c r="B113" s="7" t="s">
        <v>201</v>
      </c>
      <c r="C113" s="29">
        <f>598924.29-218924.29</f>
        <v>380000</v>
      </c>
      <c r="D113" s="29">
        <f>253139+308617.49</f>
        <v>561756.49</v>
      </c>
    </row>
    <row r="114" spans="1:4" s="11" customFormat="1" ht="31.5" customHeight="1" x14ac:dyDescent="0.25">
      <c r="A114" s="6" t="s">
        <v>56</v>
      </c>
      <c r="B114" s="7" t="s">
        <v>201</v>
      </c>
      <c r="C114" s="29">
        <f>280000</f>
        <v>280000</v>
      </c>
      <c r="D114" s="29"/>
    </row>
    <row r="115" spans="1:4" s="11" customFormat="1" ht="24" customHeight="1" x14ac:dyDescent="0.25">
      <c r="A115" s="6" t="s">
        <v>202</v>
      </c>
      <c r="B115" s="7" t="s">
        <v>209</v>
      </c>
      <c r="C115" s="29">
        <f>222755-210445.53</f>
        <v>12309.470000000001</v>
      </c>
      <c r="D115" s="29">
        <f>280239-57484</f>
        <v>222755</v>
      </c>
    </row>
    <row r="116" spans="1:4" s="11" customFormat="1" ht="24" customHeight="1" x14ac:dyDescent="0.25">
      <c r="A116" s="6" t="s">
        <v>262</v>
      </c>
      <c r="B116" s="7" t="s">
        <v>220</v>
      </c>
      <c r="C116" s="29">
        <f>102364.46-90072.65</f>
        <v>12291.810000000012</v>
      </c>
      <c r="D116" s="29">
        <f>118401.56-16037.1</f>
        <v>102364.45999999999</v>
      </c>
    </row>
    <row r="117" spans="1:4" s="11" customFormat="1" ht="24" customHeight="1" x14ac:dyDescent="0.25">
      <c r="A117" s="6" t="s">
        <v>263</v>
      </c>
      <c r="B117" s="7" t="s">
        <v>220</v>
      </c>
      <c r="C117" s="29">
        <f>60501.86-53236.88</f>
        <v>7264.9800000000032</v>
      </c>
      <c r="D117" s="29">
        <f>69980.48-9478.62</f>
        <v>60501.859999999993</v>
      </c>
    </row>
    <row r="118" spans="1:4" s="1" customFormat="1" ht="23.25" customHeight="1" x14ac:dyDescent="0.25">
      <c r="A118" s="3" t="s">
        <v>46</v>
      </c>
      <c r="B118" s="23" t="s">
        <v>45</v>
      </c>
      <c r="C118" s="28">
        <f>SUM(C119:C146)</f>
        <v>829008.17999999993</v>
      </c>
      <c r="D118" s="28">
        <f>SUM(D119:D146)</f>
        <v>600410.91</v>
      </c>
    </row>
    <row r="119" spans="1:4" s="11" customFormat="1" ht="26.25" customHeight="1" x14ac:dyDescent="0.25">
      <c r="A119" s="6"/>
      <c r="B119" s="7" t="s">
        <v>203</v>
      </c>
      <c r="C119" s="29">
        <v>0</v>
      </c>
      <c r="D119" s="29">
        <v>11488</v>
      </c>
    </row>
    <row r="120" spans="1:4" s="11" customFormat="1" ht="33" customHeight="1" x14ac:dyDescent="0.25">
      <c r="A120" s="6"/>
      <c r="B120" s="7" t="s">
        <v>204</v>
      </c>
      <c r="C120" s="29">
        <v>0</v>
      </c>
      <c r="D120" s="29">
        <v>19171</v>
      </c>
    </row>
    <row r="121" spans="1:4" s="11" customFormat="1" ht="45" hidden="1" customHeight="1" x14ac:dyDescent="0.25">
      <c r="A121" s="6"/>
      <c r="B121" s="7" t="s">
        <v>247</v>
      </c>
      <c r="C121" s="73">
        <v>0</v>
      </c>
      <c r="D121" s="73">
        <v>0</v>
      </c>
    </row>
    <row r="122" spans="1:4" s="11" customFormat="1" ht="45" customHeight="1" x14ac:dyDescent="0.25">
      <c r="A122" s="6"/>
      <c r="B122" s="7" t="s">
        <v>44</v>
      </c>
      <c r="C122" s="29">
        <v>1595</v>
      </c>
      <c r="D122" s="29">
        <v>1658</v>
      </c>
    </row>
    <row r="123" spans="1:4" s="11" customFormat="1" ht="30.75" customHeight="1" x14ac:dyDescent="0.25">
      <c r="A123" s="6"/>
      <c r="B123" s="7" t="s">
        <v>43</v>
      </c>
      <c r="C123" s="29">
        <v>12778</v>
      </c>
      <c r="D123" s="29">
        <v>13289</v>
      </c>
    </row>
    <row r="124" spans="1:4" s="11" customFormat="1" ht="44.25" customHeight="1" x14ac:dyDescent="0.25">
      <c r="A124" s="6"/>
      <c r="B124" s="7" t="s">
        <v>205</v>
      </c>
      <c r="C124" s="29">
        <v>2254</v>
      </c>
      <c r="D124" s="29">
        <v>3377</v>
      </c>
    </row>
    <row r="125" spans="1:4" s="11" customFormat="1" ht="30" customHeight="1" x14ac:dyDescent="0.25">
      <c r="A125" s="6"/>
      <c r="B125" s="7" t="s">
        <v>206</v>
      </c>
      <c r="C125" s="29">
        <v>0</v>
      </c>
      <c r="D125" s="29">
        <v>4085</v>
      </c>
    </row>
    <row r="126" spans="1:4" s="11" customFormat="1" ht="54.75" hidden="1" customHeight="1" x14ac:dyDescent="0.25">
      <c r="A126" s="6"/>
      <c r="B126" s="7" t="s">
        <v>207</v>
      </c>
      <c r="C126" s="73">
        <v>0</v>
      </c>
      <c r="D126" s="73">
        <v>0</v>
      </c>
    </row>
    <row r="127" spans="1:4" s="11" customFormat="1" ht="24.75" customHeight="1" x14ac:dyDescent="0.25">
      <c r="A127" s="6"/>
      <c r="B127" s="7" t="s">
        <v>208</v>
      </c>
      <c r="C127" s="29">
        <v>0</v>
      </c>
      <c r="D127" s="29">
        <v>5356</v>
      </c>
    </row>
    <row r="128" spans="1:4" s="11" customFormat="1" ht="24.75" hidden="1" customHeight="1" x14ac:dyDescent="0.25">
      <c r="A128" s="6"/>
      <c r="B128" s="7" t="s">
        <v>209</v>
      </c>
      <c r="C128" s="29"/>
      <c r="D128" s="29"/>
    </row>
    <row r="129" spans="1:4" s="11" customFormat="1" ht="24.75" customHeight="1" x14ac:dyDescent="0.25">
      <c r="A129" s="6"/>
      <c r="B129" s="7" t="s">
        <v>210</v>
      </c>
      <c r="C129" s="29">
        <v>79192</v>
      </c>
      <c r="D129" s="29">
        <v>150792.46</v>
      </c>
    </row>
    <row r="130" spans="1:4" s="11" customFormat="1" ht="23.25" customHeight="1" x14ac:dyDescent="0.25">
      <c r="A130" s="6"/>
      <c r="B130" s="7" t="s">
        <v>41</v>
      </c>
      <c r="C130" s="29">
        <v>6089</v>
      </c>
      <c r="D130" s="29">
        <v>6089</v>
      </c>
    </row>
    <row r="131" spans="1:4" s="11" customFormat="1" ht="39.75" customHeight="1" x14ac:dyDescent="0.25">
      <c r="A131" s="6"/>
      <c r="B131" s="7" t="s">
        <v>211</v>
      </c>
      <c r="C131" s="29">
        <v>102407.4</v>
      </c>
      <c r="D131" s="29">
        <v>159022.45000000001</v>
      </c>
    </row>
    <row r="132" spans="1:4" s="11" customFormat="1" ht="30" customHeight="1" x14ac:dyDescent="0.25">
      <c r="A132" s="6"/>
      <c r="B132" s="7" t="s">
        <v>212</v>
      </c>
      <c r="C132" s="29">
        <v>16368</v>
      </c>
      <c r="D132" s="29">
        <v>0</v>
      </c>
    </row>
    <row r="133" spans="1:4" s="11" customFormat="1" ht="30" hidden="1" customHeight="1" x14ac:dyDescent="0.25">
      <c r="A133" s="6"/>
      <c r="B133" s="7" t="s">
        <v>39</v>
      </c>
      <c r="C133" s="73">
        <v>0</v>
      </c>
      <c r="D133" s="73">
        <v>0</v>
      </c>
    </row>
    <row r="134" spans="1:4" s="11" customFormat="1" ht="30" customHeight="1" x14ac:dyDescent="0.25">
      <c r="A134" s="6"/>
      <c r="B134" s="7" t="s">
        <v>213</v>
      </c>
      <c r="C134" s="29">
        <v>108720</v>
      </c>
      <c r="D134" s="29">
        <v>108720</v>
      </c>
    </row>
    <row r="135" spans="1:4" s="11" customFormat="1" ht="22.5" customHeight="1" x14ac:dyDescent="0.25">
      <c r="A135" s="6"/>
      <c r="B135" s="7" t="s">
        <v>40</v>
      </c>
      <c r="C135" s="29">
        <v>932.97</v>
      </c>
      <c r="D135" s="29">
        <v>0</v>
      </c>
    </row>
    <row r="136" spans="1:4" s="11" customFormat="1" ht="41.25" hidden="1" customHeight="1" x14ac:dyDescent="0.25">
      <c r="A136" s="6"/>
      <c r="B136" s="7" t="s">
        <v>214</v>
      </c>
      <c r="C136" s="73">
        <v>0</v>
      </c>
      <c r="D136" s="73">
        <v>0</v>
      </c>
    </row>
    <row r="137" spans="1:4" s="11" customFormat="1" ht="31.5" customHeight="1" x14ac:dyDescent="0.25">
      <c r="A137" s="6"/>
      <c r="B137" s="7" t="s">
        <v>215</v>
      </c>
      <c r="C137" s="29">
        <v>5741.08</v>
      </c>
      <c r="D137" s="29">
        <v>0</v>
      </c>
    </row>
    <row r="138" spans="1:4" s="11" customFormat="1" ht="24" customHeight="1" x14ac:dyDescent="0.25">
      <c r="A138" s="6"/>
      <c r="B138" s="7" t="s">
        <v>216</v>
      </c>
      <c r="C138" s="29">
        <f>79455-60255</f>
        <v>19200</v>
      </c>
      <c r="D138" s="29">
        <f>55142+24313</f>
        <v>79455</v>
      </c>
    </row>
    <row r="139" spans="1:4" s="11" customFormat="1" ht="30.75" customHeight="1" x14ac:dyDescent="0.25">
      <c r="A139" s="6"/>
      <c r="B139" s="7" t="s">
        <v>42</v>
      </c>
      <c r="C139" s="26">
        <v>1680</v>
      </c>
      <c r="D139" s="26">
        <v>5040</v>
      </c>
    </row>
    <row r="140" spans="1:4" s="11" customFormat="1" ht="67.5" hidden="1" customHeight="1" x14ac:dyDescent="0.25">
      <c r="A140" s="6"/>
      <c r="B140" s="7" t="s">
        <v>217</v>
      </c>
      <c r="C140" s="74">
        <v>0</v>
      </c>
      <c r="D140" s="74">
        <v>0</v>
      </c>
    </row>
    <row r="141" spans="1:4" s="11" customFormat="1" ht="25.5" hidden="1" customHeight="1" x14ac:dyDescent="0.25">
      <c r="A141" s="6"/>
      <c r="B141" s="7" t="s">
        <v>218</v>
      </c>
      <c r="C141" s="26">
        <v>0</v>
      </c>
      <c r="D141" s="26">
        <v>0</v>
      </c>
    </row>
    <row r="142" spans="1:4" s="11" customFormat="1" ht="25.5" hidden="1" customHeight="1" x14ac:dyDescent="0.25">
      <c r="A142" s="6"/>
      <c r="B142" s="7" t="s">
        <v>219</v>
      </c>
      <c r="C142" s="26">
        <v>0</v>
      </c>
      <c r="D142" s="29">
        <v>0</v>
      </c>
    </row>
    <row r="143" spans="1:4" s="11" customFormat="1" ht="25.5" hidden="1" customHeight="1" x14ac:dyDescent="0.25">
      <c r="A143" s="6"/>
      <c r="B143" s="7" t="s">
        <v>220</v>
      </c>
      <c r="C143" s="26"/>
      <c r="D143" s="26"/>
    </row>
    <row r="144" spans="1:4" s="11" customFormat="1" ht="25.5" customHeight="1" x14ac:dyDescent="0.25">
      <c r="A144" s="6"/>
      <c r="B144" s="7" t="s">
        <v>221</v>
      </c>
      <c r="C144" s="26">
        <v>8048</v>
      </c>
      <c r="D144" s="26">
        <v>0</v>
      </c>
    </row>
    <row r="145" spans="1:4" s="11" customFormat="1" ht="31.5" customHeight="1" x14ac:dyDescent="0.25">
      <c r="A145" s="6"/>
      <c r="B145" s="7" t="s">
        <v>222</v>
      </c>
      <c r="C145" s="26">
        <v>35086</v>
      </c>
      <c r="D145" s="26">
        <v>32868</v>
      </c>
    </row>
    <row r="146" spans="1:4" s="11" customFormat="1" ht="22.5" customHeight="1" x14ac:dyDescent="0.25">
      <c r="A146" s="6"/>
      <c r="B146" s="7" t="s">
        <v>223</v>
      </c>
      <c r="C146" s="26">
        <v>428916.73</v>
      </c>
      <c r="D146" s="26">
        <v>0</v>
      </c>
    </row>
    <row r="147" spans="1:4" s="1" customFormat="1" ht="24" customHeight="1" x14ac:dyDescent="0.25">
      <c r="A147" s="9" t="s">
        <v>38</v>
      </c>
      <c r="B147" s="30" t="s">
        <v>37</v>
      </c>
      <c r="C147" s="24">
        <f>C148+C151+C164+C165+C166+C167+C168</f>
        <v>1908496</v>
      </c>
      <c r="D147" s="24">
        <f>D148+D151+D164+D165+D166+D167+D168</f>
        <v>1904029</v>
      </c>
    </row>
    <row r="148" spans="1:4" s="1" customFormat="1" ht="34.5" customHeight="1" x14ac:dyDescent="0.25">
      <c r="A148" s="3" t="s">
        <v>36</v>
      </c>
      <c r="B148" s="23" t="s">
        <v>35</v>
      </c>
      <c r="C148" s="25">
        <f>C149+C150</f>
        <v>56363</v>
      </c>
      <c r="D148" s="25">
        <f>D149+D150</f>
        <v>58352</v>
      </c>
    </row>
    <row r="149" spans="1:4" s="11" customFormat="1" ht="21.75" customHeight="1" x14ac:dyDescent="0.25">
      <c r="A149" s="6"/>
      <c r="B149" s="7" t="s">
        <v>34</v>
      </c>
      <c r="C149" s="26">
        <v>51034</v>
      </c>
      <c r="D149" s="26">
        <v>53023</v>
      </c>
    </row>
    <row r="150" spans="1:4" s="11" customFormat="1" ht="29.25" customHeight="1" x14ac:dyDescent="0.25">
      <c r="A150" s="6"/>
      <c r="B150" s="7" t="s">
        <v>33</v>
      </c>
      <c r="C150" s="26">
        <v>5329</v>
      </c>
      <c r="D150" s="26">
        <v>5329</v>
      </c>
    </row>
    <row r="151" spans="1:4" s="1" customFormat="1" ht="29.25" customHeight="1" x14ac:dyDescent="0.25">
      <c r="A151" s="3" t="s">
        <v>32</v>
      </c>
      <c r="B151" s="23" t="s">
        <v>31</v>
      </c>
      <c r="C151" s="25">
        <f>SUM(C152:C163)</f>
        <v>82540</v>
      </c>
      <c r="D151" s="25">
        <f>SUM(D152:D163)</f>
        <v>82557</v>
      </c>
    </row>
    <row r="152" spans="1:4" s="11" customFormat="1" ht="22.5" customHeight="1" x14ac:dyDescent="0.25">
      <c r="A152" s="6"/>
      <c r="B152" s="7" t="s">
        <v>30</v>
      </c>
      <c r="C152" s="26">
        <v>1673</v>
      </c>
      <c r="D152" s="26">
        <v>1673</v>
      </c>
    </row>
    <row r="153" spans="1:4" s="11" customFormat="1" ht="68.25" customHeight="1" x14ac:dyDescent="0.25">
      <c r="A153" s="6"/>
      <c r="B153" s="7" t="s">
        <v>224</v>
      </c>
      <c r="C153" s="26">
        <v>58864</v>
      </c>
      <c r="D153" s="26">
        <v>58864</v>
      </c>
    </row>
    <row r="154" spans="1:4" s="11" customFormat="1" ht="31.5" customHeight="1" x14ac:dyDescent="0.25">
      <c r="A154" s="6"/>
      <c r="B154" s="7" t="s">
        <v>29</v>
      </c>
      <c r="C154" s="26">
        <v>6491</v>
      </c>
      <c r="D154" s="26">
        <v>6491</v>
      </c>
    </row>
    <row r="155" spans="1:4" s="11" customFormat="1" ht="44.25" customHeight="1" x14ac:dyDescent="0.25">
      <c r="A155" s="6"/>
      <c r="B155" s="7" t="s">
        <v>225</v>
      </c>
      <c r="C155" s="26">
        <v>5156</v>
      </c>
      <c r="D155" s="26">
        <v>5173</v>
      </c>
    </row>
    <row r="156" spans="1:4" s="11" customFormat="1" ht="44.25" customHeight="1" x14ac:dyDescent="0.25">
      <c r="A156" s="6"/>
      <c r="B156" s="7" t="s">
        <v>28</v>
      </c>
      <c r="C156" s="26">
        <v>327</v>
      </c>
      <c r="D156" s="26">
        <v>327</v>
      </c>
    </row>
    <row r="157" spans="1:4" s="11" customFormat="1" ht="31.5" customHeight="1" x14ac:dyDescent="0.25">
      <c r="A157" s="6"/>
      <c r="B157" s="7" t="s">
        <v>27</v>
      </c>
      <c r="C157" s="26">
        <v>632</v>
      </c>
      <c r="D157" s="26">
        <v>632</v>
      </c>
    </row>
    <row r="158" spans="1:4" s="11" customFormat="1" ht="45.75" hidden="1" customHeight="1" x14ac:dyDescent="0.25">
      <c r="A158" s="6"/>
      <c r="B158" s="7" t="s">
        <v>26</v>
      </c>
      <c r="C158" s="74"/>
      <c r="D158" s="74"/>
    </row>
    <row r="159" spans="1:4" s="11" customFormat="1" ht="27" hidden="1" customHeight="1" x14ac:dyDescent="0.25">
      <c r="A159" s="6"/>
      <c r="B159" s="7" t="s">
        <v>226</v>
      </c>
      <c r="C159" s="74"/>
      <c r="D159" s="74"/>
    </row>
    <row r="160" spans="1:4" s="11" customFormat="1" ht="46.5" customHeight="1" x14ac:dyDescent="0.25">
      <c r="A160" s="6"/>
      <c r="B160" s="7" t="s">
        <v>227</v>
      </c>
      <c r="C160" s="26">
        <v>1635</v>
      </c>
      <c r="D160" s="26">
        <v>1635</v>
      </c>
    </row>
    <row r="161" spans="1:4" s="11" customFormat="1" ht="106.5" customHeight="1" x14ac:dyDescent="0.25">
      <c r="A161" s="6"/>
      <c r="B161" s="7" t="s">
        <v>228</v>
      </c>
      <c r="C161" s="26">
        <v>3793</v>
      </c>
      <c r="D161" s="26">
        <v>3793</v>
      </c>
    </row>
    <row r="162" spans="1:4" s="11" customFormat="1" ht="92.25" customHeight="1" x14ac:dyDescent="0.25">
      <c r="A162" s="6"/>
      <c r="B162" s="7" t="s">
        <v>229</v>
      </c>
      <c r="C162" s="26">
        <v>3319</v>
      </c>
      <c r="D162" s="26">
        <v>3319</v>
      </c>
    </row>
    <row r="163" spans="1:4" s="11" customFormat="1" ht="45.75" customHeight="1" x14ac:dyDescent="0.25">
      <c r="A163" s="6"/>
      <c r="B163" s="7" t="s">
        <v>230</v>
      </c>
      <c r="C163" s="40">
        <v>650</v>
      </c>
      <c r="D163" s="40">
        <v>650</v>
      </c>
    </row>
    <row r="164" spans="1:4" s="1" customFormat="1" ht="47.25" customHeight="1" x14ac:dyDescent="0.25">
      <c r="A164" s="3" t="s">
        <v>25</v>
      </c>
      <c r="B164" s="23" t="s">
        <v>24</v>
      </c>
      <c r="C164" s="39">
        <f>47145+998</f>
        <v>48143</v>
      </c>
      <c r="D164" s="39">
        <f>47145+998</f>
        <v>48143</v>
      </c>
    </row>
    <row r="165" spans="1:4" s="1" customFormat="1" ht="47.25" customHeight="1" x14ac:dyDescent="0.25">
      <c r="A165" s="3" t="s">
        <v>23</v>
      </c>
      <c r="B165" s="23" t="s">
        <v>22</v>
      </c>
      <c r="C165" s="39">
        <v>24555</v>
      </c>
      <c r="D165" s="39">
        <v>17189</v>
      </c>
    </row>
    <row r="166" spans="1:4" s="1" customFormat="1" ht="47.25" customHeight="1" x14ac:dyDescent="0.25">
      <c r="A166" s="3" t="s">
        <v>21</v>
      </c>
      <c r="B166" s="23" t="s">
        <v>20</v>
      </c>
      <c r="C166" s="25">
        <v>21</v>
      </c>
      <c r="D166" s="25">
        <v>914</v>
      </c>
    </row>
    <row r="167" spans="1:4" s="1" customFormat="1" ht="47.25" hidden="1" customHeight="1" x14ac:dyDescent="0.25">
      <c r="A167" s="3" t="s">
        <v>231</v>
      </c>
      <c r="B167" s="23" t="s">
        <v>232</v>
      </c>
      <c r="C167" s="25"/>
      <c r="D167" s="25"/>
    </row>
    <row r="168" spans="1:4" s="1" customFormat="1" ht="28.5" customHeight="1" x14ac:dyDescent="0.25">
      <c r="A168" s="3" t="s">
        <v>19</v>
      </c>
      <c r="B168" s="23" t="s">
        <v>18</v>
      </c>
      <c r="C168" s="25">
        <f>SUM(C169:C172)</f>
        <v>1696874</v>
      </c>
      <c r="D168" s="25">
        <f>SUM(D169:D172)</f>
        <v>1696874</v>
      </c>
    </row>
    <row r="169" spans="1:4" s="11" customFormat="1" ht="96" customHeight="1" x14ac:dyDescent="0.25">
      <c r="A169" s="6"/>
      <c r="B169" s="7" t="s">
        <v>233</v>
      </c>
      <c r="C169" s="26">
        <v>1027413</v>
      </c>
      <c r="D169" s="26">
        <v>1027413</v>
      </c>
    </row>
    <row r="170" spans="1:4" s="11" customFormat="1" ht="67.5" customHeight="1" x14ac:dyDescent="0.25">
      <c r="A170" s="6"/>
      <c r="B170" s="7" t="s">
        <v>234</v>
      </c>
      <c r="C170" s="26">
        <v>663730</v>
      </c>
      <c r="D170" s="26">
        <v>663730</v>
      </c>
    </row>
    <row r="171" spans="1:4" s="11" customFormat="1" ht="31.5" hidden="1" customHeight="1" x14ac:dyDescent="0.25">
      <c r="A171" s="6"/>
      <c r="B171" s="7" t="s">
        <v>235</v>
      </c>
      <c r="C171" s="74"/>
      <c r="D171" s="74"/>
    </row>
    <row r="172" spans="1:4" s="11" customFormat="1" ht="82.5" customHeight="1" x14ac:dyDescent="0.25">
      <c r="A172" s="6"/>
      <c r="B172" s="7" t="s">
        <v>236</v>
      </c>
      <c r="C172" s="26">
        <v>5731</v>
      </c>
      <c r="D172" s="26">
        <v>5731</v>
      </c>
    </row>
    <row r="173" spans="1:4" s="1" customFormat="1" ht="24.75" customHeight="1" x14ac:dyDescent="0.25">
      <c r="A173" s="9" t="s">
        <v>17</v>
      </c>
      <c r="B173" s="30" t="s">
        <v>16</v>
      </c>
      <c r="C173" s="24">
        <f t="shared" ref="C173:D173" si="5">C174+C175</f>
        <v>1000</v>
      </c>
      <c r="D173" s="24">
        <f t="shared" si="5"/>
        <v>1500</v>
      </c>
    </row>
    <row r="174" spans="1:4" s="1" customFormat="1" ht="32.25" hidden="1" customHeight="1" x14ac:dyDescent="0.25">
      <c r="A174" s="3" t="s">
        <v>15</v>
      </c>
      <c r="B174" s="23" t="s">
        <v>14</v>
      </c>
      <c r="C174" s="28"/>
      <c r="D174" s="28"/>
    </row>
    <row r="175" spans="1:4" s="1" customFormat="1" ht="21" customHeight="1" x14ac:dyDescent="0.25">
      <c r="A175" s="3" t="s">
        <v>13</v>
      </c>
      <c r="B175" s="23" t="s">
        <v>12</v>
      </c>
      <c r="C175" s="25">
        <f>SUM(C176:C177)</f>
        <v>1000</v>
      </c>
      <c r="D175" s="25">
        <f>SUM(D176:D177)</f>
        <v>1500</v>
      </c>
    </row>
    <row r="176" spans="1:4" s="11" customFormat="1" ht="33" hidden="1" customHeight="1" x14ac:dyDescent="0.25">
      <c r="A176" s="6"/>
      <c r="B176" s="7" t="s">
        <v>237</v>
      </c>
      <c r="C176" s="29"/>
      <c r="D176" s="29"/>
    </row>
    <row r="177" spans="1:4" s="11" customFormat="1" ht="21" customHeight="1" x14ac:dyDescent="0.25">
      <c r="A177" s="6"/>
      <c r="B177" s="7" t="s">
        <v>238</v>
      </c>
      <c r="C177" s="26">
        <v>1000</v>
      </c>
      <c r="D177" s="26">
        <v>1500</v>
      </c>
    </row>
    <row r="178" spans="1:4" s="1" customFormat="1" ht="24" hidden="1" customHeight="1" x14ac:dyDescent="0.25">
      <c r="A178" s="9" t="s">
        <v>11</v>
      </c>
      <c r="B178" s="30" t="s">
        <v>10</v>
      </c>
      <c r="C178" s="27"/>
      <c r="D178" s="27"/>
    </row>
    <row r="179" spans="1:4" s="1" customFormat="1" ht="41.25" hidden="1" customHeight="1" x14ac:dyDescent="0.25">
      <c r="A179" s="9" t="s">
        <v>9</v>
      </c>
      <c r="B179" s="30" t="s">
        <v>8</v>
      </c>
      <c r="C179" s="27"/>
      <c r="D179" s="27"/>
    </row>
    <row r="180" spans="1:4" s="1" customFormat="1" ht="33" hidden="1" customHeight="1" x14ac:dyDescent="0.25">
      <c r="A180" s="9" t="s">
        <v>7</v>
      </c>
      <c r="B180" s="30" t="s">
        <v>6</v>
      </c>
      <c r="C180" s="27"/>
      <c r="D180" s="27"/>
    </row>
    <row r="181" spans="1:4" s="1" customFormat="1" ht="27.75" customHeight="1" x14ac:dyDescent="0.25">
      <c r="A181" s="9"/>
      <c r="B181" s="30" t="s">
        <v>5</v>
      </c>
      <c r="C181" s="27">
        <f>C17+C84</f>
        <v>7441422.0020000003</v>
      </c>
      <c r="D181" s="27">
        <f>D17+D84</f>
        <v>7370316.4020000007</v>
      </c>
    </row>
  </sheetData>
  <mergeCells count="14">
    <mergeCell ref="B6:D6"/>
    <mergeCell ref="B7:D7"/>
    <mergeCell ref="B8:D8"/>
    <mergeCell ref="B10:D10"/>
    <mergeCell ref="B1:D1"/>
    <mergeCell ref="B2:D2"/>
    <mergeCell ref="B3:D3"/>
    <mergeCell ref="B4:D4"/>
    <mergeCell ref="B5:D5"/>
    <mergeCell ref="A15:A16"/>
    <mergeCell ref="B15:B16"/>
    <mergeCell ref="C15:D15"/>
    <mergeCell ref="A12:C12"/>
    <mergeCell ref="B11:D11"/>
  </mergeCells>
  <pageMargins left="1.1811023622047245" right="0.39370078740157483" top="0.78740157480314965" bottom="0.78740157480314965" header="0.19685039370078741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2020</vt:lpstr>
      <vt:lpstr>2021-2022</vt:lpstr>
      <vt:lpstr>'2020'!Заголовки_для_печати</vt:lpstr>
      <vt:lpstr>'2021-2022'!Заголовки_для_печати</vt:lpstr>
      <vt:lpstr>'2020'!Область_печати</vt:lpstr>
      <vt:lpstr>'2021-2022'!Область_печати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2020-08-18T11:42:27Z</cp:lastPrinted>
  <dcterms:created xsi:type="dcterms:W3CDTF">2002-03-11T10:22:12Z</dcterms:created>
  <dcterms:modified xsi:type="dcterms:W3CDTF">2020-08-21T13:16:17Z</dcterms:modified>
</cp:coreProperties>
</file>