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Z:\post\БЮДЖЕТЫ\бюджет 2025\УТОЧНЕНИЕ ФЕВРАЛЬ\"/>
    </mc:Choice>
  </mc:AlternateContent>
  <xr:revisionPtr revIDLastSave="0" documentId="13_ncr:1_{B6E88D2A-87B7-4ADB-B7C6-0CDF3857FFD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уточн. доходы (СД)" sheetId="11" r:id="rId1"/>
  </sheets>
  <definedNames>
    <definedName name="_xlnm.Print_Titles" localSheetId="0">'уточн. доходы (СД)'!$A:$B,'уточн. доходы (СД)'!$8:$9</definedName>
    <definedName name="_xlnm.Print_Area" localSheetId="0">'уточн. доходы (СД)'!$A$1:$W$247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245" i="11" l="1"/>
  <c r="V245" i="11"/>
  <c r="U245" i="11"/>
  <c r="Q245" i="11"/>
  <c r="P245" i="11"/>
  <c r="O245" i="11"/>
  <c r="K245" i="11"/>
  <c r="J245" i="11"/>
  <c r="I245" i="11"/>
  <c r="Q244" i="11"/>
  <c r="P244" i="11"/>
  <c r="O244" i="11"/>
  <c r="T243" i="11"/>
  <c r="W243" i="11" s="1"/>
  <c r="S243" i="11"/>
  <c r="V243" i="11" s="1"/>
  <c r="R243" i="11"/>
  <c r="P243" i="11"/>
  <c r="N243" i="11"/>
  <c r="Q243" i="11" s="1"/>
  <c r="M243" i="11"/>
  <c r="L243" i="11"/>
  <c r="O243" i="11" s="1"/>
  <c r="H243" i="11"/>
  <c r="K243" i="11" s="1"/>
  <c r="G243" i="11"/>
  <c r="J243" i="11" s="1"/>
  <c r="F243" i="11"/>
  <c r="I243" i="11" s="1"/>
  <c r="E243" i="11"/>
  <c r="D243" i="11"/>
  <c r="C243" i="11"/>
  <c r="W242" i="11"/>
  <c r="V242" i="11"/>
  <c r="U242" i="11"/>
  <c r="Q242" i="11"/>
  <c r="P242" i="11"/>
  <c r="O242" i="11"/>
  <c r="K242" i="11"/>
  <c r="J242" i="11"/>
  <c r="I242" i="11"/>
  <c r="W240" i="11"/>
  <c r="V240" i="11"/>
  <c r="U240" i="11"/>
  <c r="Q240" i="11"/>
  <c r="P240" i="11"/>
  <c r="O240" i="11"/>
  <c r="K240" i="11"/>
  <c r="J240" i="11"/>
  <c r="I240" i="11"/>
  <c r="W239" i="11"/>
  <c r="R239" i="11"/>
  <c r="Q239" i="11"/>
  <c r="N239" i="11"/>
  <c r="M239" i="11"/>
  <c r="L239" i="11"/>
  <c r="U239" i="11" s="1"/>
  <c r="I239" i="11"/>
  <c r="H239" i="11"/>
  <c r="G239" i="11"/>
  <c r="J239" i="11" s="1"/>
  <c r="F239" i="11"/>
  <c r="E239" i="11"/>
  <c r="D239" i="11"/>
  <c r="C239" i="11"/>
  <c r="W238" i="11"/>
  <c r="V238" i="11"/>
  <c r="U238" i="11"/>
  <c r="Q238" i="11"/>
  <c r="P238" i="11"/>
  <c r="O238" i="11"/>
  <c r="K238" i="11"/>
  <c r="J238" i="11"/>
  <c r="I238" i="11"/>
  <c r="W237" i="11"/>
  <c r="V237" i="11"/>
  <c r="U237" i="11"/>
  <c r="Q237" i="11"/>
  <c r="P237" i="11"/>
  <c r="O237" i="11"/>
  <c r="K237" i="11"/>
  <c r="J237" i="11"/>
  <c r="I237" i="11"/>
  <c r="W236" i="11"/>
  <c r="V236" i="11"/>
  <c r="U236" i="11"/>
  <c r="Q236" i="11"/>
  <c r="P236" i="11"/>
  <c r="O236" i="11"/>
  <c r="K236" i="11"/>
  <c r="J236" i="11"/>
  <c r="I236" i="11"/>
  <c r="K235" i="11"/>
  <c r="J235" i="11"/>
  <c r="I235" i="11"/>
  <c r="K234" i="11"/>
  <c r="J234" i="11"/>
  <c r="I234" i="11"/>
  <c r="K233" i="11"/>
  <c r="J233" i="11"/>
  <c r="I233" i="11"/>
  <c r="K232" i="11"/>
  <c r="J232" i="11"/>
  <c r="I232" i="11"/>
  <c r="K231" i="11"/>
  <c r="J231" i="11"/>
  <c r="I231" i="11"/>
  <c r="Q230" i="11"/>
  <c r="P230" i="11"/>
  <c r="O230" i="11"/>
  <c r="K230" i="11"/>
  <c r="J230" i="11"/>
  <c r="I230" i="11"/>
  <c r="K229" i="11"/>
  <c r="J229" i="11"/>
  <c r="I229" i="11"/>
  <c r="U228" i="11"/>
  <c r="T228" i="11"/>
  <c r="W228" i="11" s="1"/>
  <c r="S228" i="11"/>
  <c r="R228" i="11"/>
  <c r="Q228" i="11"/>
  <c r="N228" i="11"/>
  <c r="M228" i="11"/>
  <c r="L228" i="11"/>
  <c r="O228" i="11" s="1"/>
  <c r="I228" i="11"/>
  <c r="H228" i="11"/>
  <c r="K228" i="11" s="1"/>
  <c r="G228" i="11"/>
  <c r="J228" i="11" s="1"/>
  <c r="F228" i="11"/>
  <c r="E228" i="11"/>
  <c r="E221" i="11" s="1"/>
  <c r="D228" i="11"/>
  <c r="C228" i="11"/>
  <c r="Q227" i="11"/>
  <c r="P227" i="11"/>
  <c r="O227" i="11"/>
  <c r="Q226" i="11"/>
  <c r="P226" i="11"/>
  <c r="O226" i="11"/>
  <c r="T225" i="11"/>
  <c r="S225" i="11"/>
  <c r="V225" i="11" s="1"/>
  <c r="R225" i="11"/>
  <c r="P225" i="11"/>
  <c r="N225" i="11"/>
  <c r="Q225" i="11" s="1"/>
  <c r="M225" i="11"/>
  <c r="L225" i="11"/>
  <c r="H225" i="11"/>
  <c r="G225" i="11"/>
  <c r="J225" i="11" s="1"/>
  <c r="F225" i="11"/>
  <c r="I225" i="11" s="1"/>
  <c r="E225" i="11"/>
  <c r="D225" i="11"/>
  <c r="D221" i="11" s="1"/>
  <c r="C225" i="11"/>
  <c r="K224" i="11"/>
  <c r="G224" i="11"/>
  <c r="J224" i="11" s="1"/>
  <c r="F224" i="11"/>
  <c r="D224" i="11"/>
  <c r="C224" i="11"/>
  <c r="C221" i="11" s="1"/>
  <c r="K223" i="11"/>
  <c r="G223" i="11"/>
  <c r="F223" i="11"/>
  <c r="I223" i="11" s="1"/>
  <c r="D223" i="11"/>
  <c r="C223" i="11"/>
  <c r="K222" i="11"/>
  <c r="J222" i="11"/>
  <c r="I222" i="11"/>
  <c r="R221" i="11"/>
  <c r="N221" i="11"/>
  <c r="F221" i="11"/>
  <c r="I221" i="11" s="1"/>
  <c r="K220" i="11"/>
  <c r="J220" i="11"/>
  <c r="I220" i="11"/>
  <c r="W219" i="11"/>
  <c r="V219" i="11"/>
  <c r="U219" i="11"/>
  <c r="O219" i="11"/>
  <c r="H219" i="11"/>
  <c r="G219" i="11"/>
  <c r="J219" i="11" s="1"/>
  <c r="F219" i="11"/>
  <c r="I219" i="11" s="1"/>
  <c r="E219" i="11"/>
  <c r="D219" i="11"/>
  <c r="C219" i="11"/>
  <c r="K218" i="11"/>
  <c r="J218" i="11"/>
  <c r="I218" i="11"/>
  <c r="K217" i="11"/>
  <c r="J217" i="11"/>
  <c r="I217" i="11"/>
  <c r="W216" i="11"/>
  <c r="V216" i="11"/>
  <c r="U216" i="11"/>
  <c r="P216" i="11"/>
  <c r="O216" i="11"/>
  <c r="I216" i="11"/>
  <c r="H216" i="11"/>
  <c r="K216" i="11" s="1"/>
  <c r="G216" i="11"/>
  <c r="J216" i="11" s="1"/>
  <c r="F216" i="11"/>
  <c r="E216" i="11"/>
  <c r="E215" i="11" s="1"/>
  <c r="E190" i="11" s="1"/>
  <c r="D216" i="11"/>
  <c r="D215" i="11" s="1"/>
  <c r="C216" i="11"/>
  <c r="C215" i="11" s="1"/>
  <c r="V215" i="11"/>
  <c r="T215" i="11"/>
  <c r="W215" i="11" s="1"/>
  <c r="S215" i="11"/>
  <c r="R215" i="11"/>
  <c r="U215" i="11" s="1"/>
  <c r="N215" i="11"/>
  <c r="M215" i="11"/>
  <c r="L215" i="11"/>
  <c r="O215" i="11" s="1"/>
  <c r="F215" i="11"/>
  <c r="I215" i="11" s="1"/>
  <c r="W214" i="11"/>
  <c r="V214" i="11"/>
  <c r="U214" i="11"/>
  <c r="Q214" i="11"/>
  <c r="P214" i="11"/>
  <c r="O214" i="11"/>
  <c r="K214" i="11"/>
  <c r="J214" i="11"/>
  <c r="I214" i="11"/>
  <c r="Q213" i="11"/>
  <c r="P213" i="11"/>
  <c r="O213" i="11"/>
  <c r="K213" i="11"/>
  <c r="J213" i="11"/>
  <c r="I213" i="11"/>
  <c r="Q211" i="11"/>
  <c r="P211" i="11"/>
  <c r="O211" i="11"/>
  <c r="K211" i="11"/>
  <c r="J211" i="11"/>
  <c r="I211" i="11"/>
  <c r="W209" i="11"/>
  <c r="V209" i="11"/>
  <c r="U209" i="11"/>
  <c r="Q209" i="11"/>
  <c r="P209" i="11"/>
  <c r="O209" i="11"/>
  <c r="K209" i="11"/>
  <c r="J209" i="11"/>
  <c r="I209" i="11"/>
  <c r="W208" i="11"/>
  <c r="V208" i="11"/>
  <c r="U208" i="11"/>
  <c r="Q208" i="11"/>
  <c r="P208" i="11"/>
  <c r="O208" i="11"/>
  <c r="K208" i="11"/>
  <c r="J208" i="11"/>
  <c r="I208" i="11"/>
  <c r="W207" i="11"/>
  <c r="V207" i="11"/>
  <c r="U207" i="11"/>
  <c r="Q207" i="11"/>
  <c r="P207" i="11"/>
  <c r="O207" i="11"/>
  <c r="K207" i="11"/>
  <c r="J207" i="11"/>
  <c r="I207" i="11"/>
  <c r="W206" i="11"/>
  <c r="V206" i="11"/>
  <c r="U206" i="11"/>
  <c r="Q206" i="11"/>
  <c r="P206" i="11"/>
  <c r="O206" i="11"/>
  <c r="K206" i="11"/>
  <c r="J206" i="11"/>
  <c r="I206" i="11"/>
  <c r="T205" i="11"/>
  <c r="W205" i="11" s="1"/>
  <c r="S205" i="11"/>
  <c r="V205" i="11" s="1"/>
  <c r="R205" i="11"/>
  <c r="P205" i="11"/>
  <c r="N205" i="11"/>
  <c r="Q205" i="11" s="1"/>
  <c r="M205" i="11"/>
  <c r="L205" i="11"/>
  <c r="O205" i="11" s="1"/>
  <c r="H205" i="11"/>
  <c r="K205" i="11" s="1"/>
  <c r="G205" i="11"/>
  <c r="J205" i="11" s="1"/>
  <c r="F205" i="11"/>
  <c r="I205" i="11" s="1"/>
  <c r="E205" i="11"/>
  <c r="D205" i="11"/>
  <c r="C205" i="11"/>
  <c r="K204" i="11"/>
  <c r="J204" i="11"/>
  <c r="I204" i="11"/>
  <c r="W203" i="11"/>
  <c r="V203" i="11"/>
  <c r="U203" i="11"/>
  <c r="Q203" i="11"/>
  <c r="P203" i="11"/>
  <c r="O203" i="11"/>
  <c r="K203" i="11"/>
  <c r="J203" i="11"/>
  <c r="I203" i="11"/>
  <c r="W202" i="11"/>
  <c r="V202" i="11"/>
  <c r="U202" i="11"/>
  <c r="Q202" i="11"/>
  <c r="P202" i="11"/>
  <c r="O202" i="11"/>
  <c r="K202" i="11"/>
  <c r="J202" i="11"/>
  <c r="I202" i="11"/>
  <c r="W201" i="11"/>
  <c r="V201" i="11"/>
  <c r="U201" i="11"/>
  <c r="Q201" i="11"/>
  <c r="P201" i="11"/>
  <c r="O201" i="11"/>
  <c r="K201" i="11"/>
  <c r="J201" i="11"/>
  <c r="I201" i="11"/>
  <c r="W200" i="11"/>
  <c r="V200" i="11"/>
  <c r="U200" i="11"/>
  <c r="Q200" i="11"/>
  <c r="P200" i="11"/>
  <c r="O200" i="11"/>
  <c r="K200" i="11"/>
  <c r="J200" i="11"/>
  <c r="I200" i="11"/>
  <c r="W199" i="11"/>
  <c r="V199" i="11"/>
  <c r="U199" i="11"/>
  <c r="Q199" i="11"/>
  <c r="P199" i="11"/>
  <c r="O199" i="11"/>
  <c r="K199" i="11"/>
  <c r="J199" i="11"/>
  <c r="I199" i="11"/>
  <c r="W198" i="11"/>
  <c r="V198" i="11"/>
  <c r="U198" i="11"/>
  <c r="Q198" i="11"/>
  <c r="P198" i="11"/>
  <c r="O198" i="11"/>
  <c r="K198" i="11"/>
  <c r="J198" i="11"/>
  <c r="I198" i="11"/>
  <c r="W197" i="11"/>
  <c r="V197" i="11"/>
  <c r="U197" i="11"/>
  <c r="Q197" i="11"/>
  <c r="P197" i="11"/>
  <c r="O197" i="11"/>
  <c r="K197" i="11"/>
  <c r="J197" i="11"/>
  <c r="I197" i="11"/>
  <c r="W196" i="11"/>
  <c r="V196" i="11"/>
  <c r="U196" i="11"/>
  <c r="Q196" i="11"/>
  <c r="P196" i="11"/>
  <c r="O196" i="11"/>
  <c r="K196" i="11"/>
  <c r="J196" i="11"/>
  <c r="I196" i="11"/>
  <c r="W195" i="11"/>
  <c r="V195" i="11"/>
  <c r="U195" i="11"/>
  <c r="Q195" i="11"/>
  <c r="P195" i="11"/>
  <c r="O195" i="11"/>
  <c r="K195" i="11"/>
  <c r="J195" i="11"/>
  <c r="I195" i="11"/>
  <c r="W194" i="11"/>
  <c r="V194" i="11"/>
  <c r="U194" i="11"/>
  <c r="Q194" i="11"/>
  <c r="P194" i="11"/>
  <c r="O194" i="11"/>
  <c r="K194" i="11"/>
  <c r="J194" i="11"/>
  <c r="I194" i="11"/>
  <c r="W193" i="11"/>
  <c r="V193" i="11"/>
  <c r="U193" i="11"/>
  <c r="Q193" i="11"/>
  <c r="P193" i="11"/>
  <c r="O193" i="11"/>
  <c r="K193" i="11"/>
  <c r="J193" i="11"/>
  <c r="I193" i="11"/>
  <c r="W192" i="11"/>
  <c r="V192" i="11"/>
  <c r="U192" i="11"/>
  <c r="Q192" i="11"/>
  <c r="P192" i="11"/>
  <c r="O192" i="11"/>
  <c r="K192" i="11"/>
  <c r="J192" i="11"/>
  <c r="I192" i="11"/>
  <c r="T191" i="11"/>
  <c r="S191" i="11"/>
  <c r="V191" i="11" s="1"/>
  <c r="R191" i="11"/>
  <c r="P191" i="11"/>
  <c r="N191" i="11"/>
  <c r="Q191" i="11" s="1"/>
  <c r="M191" i="11"/>
  <c r="L191" i="11"/>
  <c r="O191" i="11" s="1"/>
  <c r="H191" i="11"/>
  <c r="K191" i="11" s="1"/>
  <c r="G191" i="11"/>
  <c r="J191" i="11" s="1"/>
  <c r="F191" i="11"/>
  <c r="E191" i="11"/>
  <c r="D191" i="11"/>
  <c r="C191" i="11"/>
  <c r="C190" i="11" s="1"/>
  <c r="M190" i="11"/>
  <c r="L190" i="11"/>
  <c r="K187" i="11"/>
  <c r="J187" i="11"/>
  <c r="I187" i="11"/>
  <c r="K186" i="11"/>
  <c r="J186" i="11"/>
  <c r="I186" i="11"/>
  <c r="Q185" i="11"/>
  <c r="P185" i="11"/>
  <c r="K185" i="11"/>
  <c r="J185" i="11"/>
  <c r="F185" i="11"/>
  <c r="O185" i="11" s="1"/>
  <c r="C185" i="11"/>
  <c r="I185" i="11" s="1"/>
  <c r="Q184" i="11"/>
  <c r="P184" i="11"/>
  <c r="K184" i="11"/>
  <c r="J184" i="11"/>
  <c r="F184" i="11"/>
  <c r="O184" i="11" s="1"/>
  <c r="C184" i="11"/>
  <c r="I184" i="11" s="1"/>
  <c r="W183" i="11"/>
  <c r="V183" i="11"/>
  <c r="U183" i="11"/>
  <c r="Q183" i="11"/>
  <c r="P183" i="11"/>
  <c r="O183" i="11"/>
  <c r="K183" i="11"/>
  <c r="G183" i="11"/>
  <c r="G174" i="11" s="1"/>
  <c r="F183" i="11"/>
  <c r="D183" i="11"/>
  <c r="D174" i="11" s="1"/>
  <c r="C183" i="11"/>
  <c r="Q182" i="11"/>
  <c r="P182" i="11"/>
  <c r="O182" i="11"/>
  <c r="K182" i="11"/>
  <c r="J182" i="11"/>
  <c r="I182" i="11"/>
  <c r="K181" i="11"/>
  <c r="J181" i="11"/>
  <c r="I181" i="11"/>
  <c r="K180" i="11"/>
  <c r="J180" i="11"/>
  <c r="I180" i="11"/>
  <c r="K179" i="11"/>
  <c r="J179" i="11"/>
  <c r="I179" i="11"/>
  <c r="K178" i="11"/>
  <c r="J178" i="11"/>
  <c r="I178" i="11"/>
  <c r="Q177" i="11"/>
  <c r="P177" i="11"/>
  <c r="P174" i="11" s="1"/>
  <c r="O177" i="11"/>
  <c r="K177" i="11"/>
  <c r="J177" i="11"/>
  <c r="I177" i="11"/>
  <c r="Q176" i="11"/>
  <c r="P176" i="11"/>
  <c r="O176" i="11"/>
  <c r="O174" i="11" s="1"/>
  <c r="K176" i="11"/>
  <c r="J176" i="11"/>
  <c r="I176" i="11"/>
  <c r="K175" i="11"/>
  <c r="J175" i="11"/>
  <c r="I175" i="11"/>
  <c r="V174" i="11"/>
  <c r="U174" i="11"/>
  <c r="T174" i="11"/>
  <c r="S174" i="11"/>
  <c r="R174" i="11"/>
  <c r="Q174" i="11"/>
  <c r="N174" i="11"/>
  <c r="M174" i="11"/>
  <c r="L174" i="11"/>
  <c r="J174" i="11"/>
  <c r="H174" i="11"/>
  <c r="F174" i="11"/>
  <c r="E174" i="11"/>
  <c r="K173" i="11"/>
  <c r="J173" i="11"/>
  <c r="I173" i="11"/>
  <c r="J172" i="11"/>
  <c r="H172" i="11"/>
  <c r="K172" i="11" s="1"/>
  <c r="G172" i="11"/>
  <c r="F172" i="11"/>
  <c r="I172" i="11" s="1"/>
  <c r="E172" i="11"/>
  <c r="D172" i="11"/>
  <c r="C172" i="11"/>
  <c r="T171" i="11"/>
  <c r="S171" i="11"/>
  <c r="R171" i="11"/>
  <c r="P171" i="11"/>
  <c r="O171" i="11"/>
  <c r="N171" i="11"/>
  <c r="M171" i="11"/>
  <c r="L171" i="11"/>
  <c r="K171" i="11"/>
  <c r="H171" i="11"/>
  <c r="G171" i="11"/>
  <c r="J171" i="11" s="1"/>
  <c r="F171" i="11"/>
  <c r="I171" i="11" s="1"/>
  <c r="E171" i="11"/>
  <c r="D171" i="11"/>
  <c r="C171" i="11"/>
  <c r="T167" i="11"/>
  <c r="S167" i="11"/>
  <c r="R167" i="11"/>
  <c r="N167" i="11"/>
  <c r="M167" i="11"/>
  <c r="L167" i="11"/>
  <c r="H167" i="11"/>
  <c r="G167" i="11"/>
  <c r="F167" i="11"/>
  <c r="E167" i="11"/>
  <c r="D167" i="11"/>
  <c r="C167" i="11"/>
  <c r="O166" i="11"/>
  <c r="O165" i="11" s="1"/>
  <c r="K166" i="11"/>
  <c r="J166" i="11"/>
  <c r="I166" i="11"/>
  <c r="T165" i="11"/>
  <c r="S165" i="11"/>
  <c r="R165" i="11"/>
  <c r="Q165" i="11"/>
  <c r="P165" i="11"/>
  <c r="N165" i="11"/>
  <c r="M165" i="11"/>
  <c r="L165" i="11"/>
  <c r="J165" i="11"/>
  <c r="I165" i="11"/>
  <c r="H165" i="11"/>
  <c r="G165" i="11"/>
  <c r="F165" i="11"/>
  <c r="E165" i="11"/>
  <c r="D165" i="11"/>
  <c r="C165" i="11"/>
  <c r="K164" i="11"/>
  <c r="J164" i="11"/>
  <c r="I164" i="11"/>
  <c r="K163" i="11"/>
  <c r="J163" i="11"/>
  <c r="I163" i="11"/>
  <c r="K162" i="11"/>
  <c r="J162" i="11"/>
  <c r="I162" i="11"/>
  <c r="O161" i="11"/>
  <c r="K161" i="11"/>
  <c r="J161" i="11"/>
  <c r="I161" i="11"/>
  <c r="O160" i="11"/>
  <c r="O158" i="11" s="1"/>
  <c r="J160" i="11"/>
  <c r="I160" i="11"/>
  <c r="H160" i="11"/>
  <c r="K160" i="11" s="1"/>
  <c r="E160" i="11"/>
  <c r="E158" i="11" s="1"/>
  <c r="E159" i="11"/>
  <c r="T158" i="11"/>
  <c r="S158" i="11"/>
  <c r="R158" i="11"/>
  <c r="Q158" i="11"/>
  <c r="P158" i="11"/>
  <c r="N158" i="11"/>
  <c r="M158" i="11"/>
  <c r="L158" i="11"/>
  <c r="H158" i="11"/>
  <c r="K158" i="11" s="1"/>
  <c r="G158" i="11"/>
  <c r="F158" i="11"/>
  <c r="D158" i="11"/>
  <c r="C158" i="11"/>
  <c r="O157" i="11"/>
  <c r="K156" i="11"/>
  <c r="J156" i="11"/>
  <c r="I156" i="11"/>
  <c r="O155" i="11"/>
  <c r="H155" i="11"/>
  <c r="G155" i="11"/>
  <c r="F155" i="11"/>
  <c r="E155" i="11"/>
  <c r="D155" i="11"/>
  <c r="D154" i="11" s="1"/>
  <c r="C155" i="11"/>
  <c r="C154" i="11" s="1"/>
  <c r="T154" i="11"/>
  <c r="S154" i="11"/>
  <c r="R154" i="11"/>
  <c r="R152" i="11" s="1"/>
  <c r="N154" i="11"/>
  <c r="M154" i="11"/>
  <c r="L154" i="11"/>
  <c r="O154" i="11" s="1"/>
  <c r="F154" i="11"/>
  <c r="I154" i="11" s="1"/>
  <c r="E154" i="11"/>
  <c r="O153" i="11"/>
  <c r="K153" i="11"/>
  <c r="G153" i="11"/>
  <c r="J153" i="11" s="1"/>
  <c r="F153" i="11"/>
  <c r="I153" i="11" s="1"/>
  <c r="D153" i="11"/>
  <c r="C153" i="11"/>
  <c r="Q152" i="11"/>
  <c r="P152" i="11"/>
  <c r="L152" i="11"/>
  <c r="O152" i="11" s="1"/>
  <c r="K152" i="11"/>
  <c r="J152" i="11"/>
  <c r="I152" i="11"/>
  <c r="Q151" i="11"/>
  <c r="P151" i="11"/>
  <c r="J151" i="11"/>
  <c r="I151" i="11"/>
  <c r="H151" i="11"/>
  <c r="G151" i="11"/>
  <c r="F151" i="11"/>
  <c r="O151" i="11" s="1"/>
  <c r="E151" i="11"/>
  <c r="D151" i="11"/>
  <c r="C151" i="11"/>
  <c r="K150" i="11"/>
  <c r="J150" i="11"/>
  <c r="I150" i="11"/>
  <c r="K149" i="11"/>
  <c r="J149" i="11"/>
  <c r="I149" i="11"/>
  <c r="U148" i="11"/>
  <c r="O148" i="11"/>
  <c r="K148" i="11"/>
  <c r="J148" i="11"/>
  <c r="I148" i="11"/>
  <c r="U147" i="11"/>
  <c r="O147" i="11"/>
  <c r="K147" i="11"/>
  <c r="J147" i="11"/>
  <c r="I147" i="11"/>
  <c r="U146" i="11"/>
  <c r="O146" i="11"/>
  <c r="K146" i="11"/>
  <c r="J146" i="11"/>
  <c r="I146" i="11"/>
  <c r="T145" i="11"/>
  <c r="S145" i="11"/>
  <c r="R145" i="11"/>
  <c r="O145" i="11"/>
  <c r="N145" i="11"/>
  <c r="M145" i="11"/>
  <c r="L145" i="11"/>
  <c r="K145" i="11"/>
  <c r="J145" i="11"/>
  <c r="I145" i="11"/>
  <c r="K144" i="11"/>
  <c r="J144" i="11"/>
  <c r="I144" i="11"/>
  <c r="O143" i="11"/>
  <c r="K143" i="11"/>
  <c r="J143" i="11"/>
  <c r="I143" i="11"/>
  <c r="K142" i="11"/>
  <c r="J142" i="11"/>
  <c r="I142" i="11"/>
  <c r="K141" i="11"/>
  <c r="J141" i="11"/>
  <c r="I141" i="11"/>
  <c r="K140" i="11"/>
  <c r="J140" i="11"/>
  <c r="I140" i="11"/>
  <c r="T139" i="11"/>
  <c r="S139" i="11"/>
  <c r="R139" i="11"/>
  <c r="N139" i="11"/>
  <c r="M139" i="11"/>
  <c r="L139" i="11"/>
  <c r="K139" i="11"/>
  <c r="H139" i="11"/>
  <c r="G139" i="11"/>
  <c r="J139" i="11" s="1"/>
  <c r="F139" i="11"/>
  <c r="I139" i="11" s="1"/>
  <c r="E139" i="11"/>
  <c r="D139" i="11"/>
  <c r="C139" i="11"/>
  <c r="I138" i="11"/>
  <c r="H138" i="11"/>
  <c r="G138" i="11"/>
  <c r="F138" i="11"/>
  <c r="E138" i="11"/>
  <c r="E137" i="11" s="1"/>
  <c r="D138" i="11"/>
  <c r="C138" i="11"/>
  <c r="T137" i="11"/>
  <c r="S137" i="11"/>
  <c r="R137" i="11"/>
  <c r="N137" i="11"/>
  <c r="M137" i="11"/>
  <c r="L137" i="11"/>
  <c r="G137" i="11"/>
  <c r="F137" i="11"/>
  <c r="I137" i="11" s="1"/>
  <c r="D137" i="11"/>
  <c r="C137" i="11"/>
  <c r="T135" i="11"/>
  <c r="S135" i="11"/>
  <c r="R135" i="11"/>
  <c r="N135" i="11"/>
  <c r="M135" i="11"/>
  <c r="L135" i="11"/>
  <c r="H135" i="11"/>
  <c r="G135" i="11"/>
  <c r="F135" i="11"/>
  <c r="E135" i="11"/>
  <c r="D135" i="11"/>
  <c r="C135" i="11"/>
  <c r="K134" i="11"/>
  <c r="J134" i="11"/>
  <c r="I134" i="11"/>
  <c r="W133" i="11"/>
  <c r="V133" i="11"/>
  <c r="U133" i="11"/>
  <c r="K133" i="11"/>
  <c r="J133" i="11"/>
  <c r="I133" i="11"/>
  <c r="U132" i="11"/>
  <c r="K132" i="11"/>
  <c r="J132" i="11"/>
  <c r="I132" i="11"/>
  <c r="V131" i="11"/>
  <c r="U131" i="11"/>
  <c r="T131" i="11"/>
  <c r="W131" i="11" s="1"/>
  <c r="S131" i="11"/>
  <c r="R131" i="11"/>
  <c r="Q131" i="11"/>
  <c r="L131" i="11"/>
  <c r="O131" i="11" s="1"/>
  <c r="H131" i="11"/>
  <c r="K131" i="11" s="1"/>
  <c r="G131" i="11"/>
  <c r="F131" i="11"/>
  <c r="E131" i="11"/>
  <c r="D131" i="11"/>
  <c r="C131" i="11"/>
  <c r="W130" i="11"/>
  <c r="V130" i="11"/>
  <c r="U130" i="11"/>
  <c r="Q130" i="11"/>
  <c r="P130" i="11"/>
  <c r="O130" i="11"/>
  <c r="K130" i="11"/>
  <c r="J130" i="11"/>
  <c r="I130" i="11"/>
  <c r="W129" i="11"/>
  <c r="V129" i="11"/>
  <c r="U129" i="11"/>
  <c r="Q129" i="11"/>
  <c r="P129" i="11"/>
  <c r="O129" i="11"/>
  <c r="K129" i="11"/>
  <c r="J129" i="11"/>
  <c r="I129" i="11"/>
  <c r="W128" i="11"/>
  <c r="V128" i="11"/>
  <c r="U128" i="11"/>
  <c r="Q128" i="11"/>
  <c r="P128" i="11"/>
  <c r="O128" i="11"/>
  <c r="K128" i="11"/>
  <c r="J128" i="11"/>
  <c r="I128" i="11"/>
  <c r="W127" i="11"/>
  <c r="T127" i="11"/>
  <c r="S127" i="11"/>
  <c r="R127" i="11"/>
  <c r="P127" i="11"/>
  <c r="N127" i="11"/>
  <c r="M127" i="11"/>
  <c r="L127" i="11"/>
  <c r="H127" i="11"/>
  <c r="K127" i="11" s="1"/>
  <c r="G127" i="11"/>
  <c r="F127" i="11"/>
  <c r="I127" i="11" s="1"/>
  <c r="E127" i="11"/>
  <c r="D127" i="11"/>
  <c r="C127" i="11"/>
  <c r="M126" i="11"/>
  <c r="E126" i="11"/>
  <c r="W125" i="11"/>
  <c r="V125" i="11"/>
  <c r="U125" i="11"/>
  <c r="Q125" i="11"/>
  <c r="P125" i="11"/>
  <c r="O125" i="11"/>
  <c r="K125" i="11"/>
  <c r="J125" i="11"/>
  <c r="I125" i="11"/>
  <c r="W124" i="11"/>
  <c r="V124" i="11"/>
  <c r="U124" i="11"/>
  <c r="Q124" i="11"/>
  <c r="P124" i="11"/>
  <c r="O124" i="11"/>
  <c r="K124" i="11"/>
  <c r="J124" i="11"/>
  <c r="I124" i="11"/>
  <c r="W123" i="11"/>
  <c r="T123" i="11"/>
  <c r="S123" i="11"/>
  <c r="V123" i="11" s="1"/>
  <c r="R123" i="11"/>
  <c r="N123" i="11"/>
  <c r="M123" i="11"/>
  <c r="L123" i="11"/>
  <c r="O123" i="11" s="1"/>
  <c r="H123" i="11"/>
  <c r="G123" i="11"/>
  <c r="P123" i="11" s="1"/>
  <c r="F123" i="11"/>
  <c r="I123" i="11" s="1"/>
  <c r="E123" i="11"/>
  <c r="D123" i="11"/>
  <c r="C123" i="11"/>
  <c r="W120" i="11"/>
  <c r="V120" i="11"/>
  <c r="U120" i="11"/>
  <c r="Q120" i="11"/>
  <c r="P120" i="11"/>
  <c r="O120" i="11"/>
  <c r="K120" i="11"/>
  <c r="J120" i="11"/>
  <c r="I120" i="11"/>
  <c r="W119" i="11"/>
  <c r="V119" i="11"/>
  <c r="U119" i="11"/>
  <c r="Q119" i="11"/>
  <c r="P119" i="11"/>
  <c r="O119" i="11"/>
  <c r="K119" i="11"/>
  <c r="J119" i="11"/>
  <c r="I119" i="11"/>
  <c r="W118" i="11"/>
  <c r="V118" i="11"/>
  <c r="U118" i="11"/>
  <c r="Q118" i="11"/>
  <c r="P118" i="11"/>
  <c r="O118" i="11"/>
  <c r="K118" i="11"/>
  <c r="J118" i="11"/>
  <c r="I118" i="11"/>
  <c r="W117" i="11"/>
  <c r="V117" i="11"/>
  <c r="U117" i="11"/>
  <c r="Q117" i="11"/>
  <c r="P117" i="11"/>
  <c r="O117" i="11"/>
  <c r="K117" i="11"/>
  <c r="J117" i="11"/>
  <c r="I117" i="11"/>
  <c r="W116" i="11"/>
  <c r="V116" i="11"/>
  <c r="U116" i="11"/>
  <c r="Q116" i="11"/>
  <c r="P116" i="11"/>
  <c r="O116" i="11"/>
  <c r="K116" i="11"/>
  <c r="J116" i="11"/>
  <c r="I116" i="11"/>
  <c r="W115" i="11"/>
  <c r="V115" i="11"/>
  <c r="U115" i="11"/>
  <c r="Q115" i="11"/>
  <c r="P115" i="11"/>
  <c r="O115" i="11"/>
  <c r="K115" i="11"/>
  <c r="J115" i="11"/>
  <c r="I115" i="11"/>
  <c r="W114" i="11"/>
  <c r="V114" i="11"/>
  <c r="U114" i="11"/>
  <c r="Q114" i="11"/>
  <c r="P114" i="11"/>
  <c r="O114" i="11"/>
  <c r="K114" i="11"/>
  <c r="J114" i="11"/>
  <c r="I114" i="11"/>
  <c r="T113" i="11"/>
  <c r="S113" i="11"/>
  <c r="V113" i="11" s="1"/>
  <c r="R113" i="11"/>
  <c r="P113" i="11"/>
  <c r="N113" i="11"/>
  <c r="M113" i="11"/>
  <c r="M111" i="11" s="1"/>
  <c r="P111" i="11" s="1"/>
  <c r="L113" i="11"/>
  <c r="I113" i="11"/>
  <c r="H113" i="11"/>
  <c r="G113" i="11"/>
  <c r="F113" i="11"/>
  <c r="E113" i="11"/>
  <c r="E111" i="11" s="1"/>
  <c r="D113" i="11"/>
  <c r="D111" i="11" s="1"/>
  <c r="J111" i="11" s="1"/>
  <c r="C113" i="11"/>
  <c r="W112" i="11"/>
  <c r="V112" i="11"/>
  <c r="U112" i="11"/>
  <c r="Q112" i="11"/>
  <c r="P112" i="11"/>
  <c r="O112" i="11"/>
  <c r="K112" i="11"/>
  <c r="J112" i="11"/>
  <c r="I112" i="11"/>
  <c r="V111" i="11"/>
  <c r="S111" i="11"/>
  <c r="R111" i="11"/>
  <c r="N111" i="11"/>
  <c r="G111" i="11"/>
  <c r="F111" i="11"/>
  <c r="I111" i="11" s="1"/>
  <c r="C111" i="11"/>
  <c r="W110" i="11"/>
  <c r="V110" i="11"/>
  <c r="U110" i="11"/>
  <c r="Q110" i="11"/>
  <c r="P110" i="11"/>
  <c r="O110" i="11"/>
  <c r="K110" i="11"/>
  <c r="J110" i="11"/>
  <c r="I110" i="11"/>
  <c r="W109" i="11"/>
  <c r="V109" i="11"/>
  <c r="U109" i="11"/>
  <c r="Q109" i="11"/>
  <c r="P109" i="11"/>
  <c r="O109" i="11"/>
  <c r="K109" i="11"/>
  <c r="J109" i="11"/>
  <c r="I109" i="11"/>
  <c r="W108" i="11"/>
  <c r="V108" i="11"/>
  <c r="U108" i="11"/>
  <c r="Q108" i="11"/>
  <c r="P108" i="11"/>
  <c r="O108" i="11"/>
  <c r="K108" i="11"/>
  <c r="J108" i="11"/>
  <c r="I108" i="11"/>
  <c r="W107" i="11"/>
  <c r="V107" i="11"/>
  <c r="U107" i="11"/>
  <c r="Q107" i="11"/>
  <c r="P107" i="11"/>
  <c r="O107" i="11"/>
  <c r="K107" i="11"/>
  <c r="J107" i="11"/>
  <c r="I107" i="11"/>
  <c r="W106" i="11"/>
  <c r="V106" i="11"/>
  <c r="U106" i="11"/>
  <c r="Q106" i="11"/>
  <c r="P106" i="11"/>
  <c r="O106" i="11"/>
  <c r="K106" i="11"/>
  <c r="J106" i="11"/>
  <c r="I106" i="11"/>
  <c r="W105" i="11"/>
  <c r="V105" i="11"/>
  <c r="U105" i="11"/>
  <c r="Q105" i="11"/>
  <c r="P105" i="11"/>
  <c r="O105" i="11"/>
  <c r="K105" i="11"/>
  <c r="J105" i="11"/>
  <c r="I105" i="11"/>
  <c r="W104" i="11"/>
  <c r="V104" i="11"/>
  <c r="U104" i="11"/>
  <c r="Q104" i="11"/>
  <c r="P104" i="11"/>
  <c r="O104" i="11"/>
  <c r="K104" i="11"/>
  <c r="J104" i="11"/>
  <c r="I104" i="11"/>
  <c r="W103" i="11"/>
  <c r="V103" i="11"/>
  <c r="U103" i="11"/>
  <c r="Q103" i="11"/>
  <c r="P103" i="11"/>
  <c r="O103" i="11"/>
  <c r="K103" i="11"/>
  <c r="J103" i="11"/>
  <c r="I103" i="11"/>
  <c r="W102" i="11"/>
  <c r="V102" i="11"/>
  <c r="U102" i="11"/>
  <c r="Q102" i="11"/>
  <c r="P102" i="11"/>
  <c r="O102" i="11"/>
  <c r="K102" i="11"/>
  <c r="J102" i="11"/>
  <c r="I102" i="11"/>
  <c r="T101" i="11"/>
  <c r="W101" i="11" s="1"/>
  <c r="S101" i="11"/>
  <c r="V101" i="11" s="1"/>
  <c r="R101" i="11"/>
  <c r="P101" i="11"/>
  <c r="N101" i="11"/>
  <c r="M101" i="11"/>
  <c r="L101" i="11"/>
  <c r="I101" i="11"/>
  <c r="H101" i="11"/>
  <c r="G101" i="11"/>
  <c r="F101" i="11"/>
  <c r="E101" i="11"/>
  <c r="D101" i="11"/>
  <c r="C101" i="11"/>
  <c r="W100" i="11"/>
  <c r="V100" i="11"/>
  <c r="U100" i="11"/>
  <c r="Q100" i="11"/>
  <c r="P100" i="11"/>
  <c r="O100" i="11"/>
  <c r="K100" i="11"/>
  <c r="J100" i="11"/>
  <c r="I100" i="11"/>
  <c r="W99" i="11"/>
  <c r="V99" i="11"/>
  <c r="U99" i="11"/>
  <c r="Q99" i="11"/>
  <c r="P99" i="11"/>
  <c r="O99" i="11"/>
  <c r="K99" i="11"/>
  <c r="J99" i="11"/>
  <c r="I99" i="11"/>
  <c r="W98" i="11"/>
  <c r="V98" i="11"/>
  <c r="U98" i="11"/>
  <c r="Q98" i="11"/>
  <c r="P98" i="11"/>
  <c r="O98" i="11"/>
  <c r="K98" i="11"/>
  <c r="J98" i="11"/>
  <c r="I98" i="11"/>
  <c r="W97" i="11"/>
  <c r="V97" i="11"/>
  <c r="U97" i="11"/>
  <c r="Q97" i="11"/>
  <c r="P97" i="11"/>
  <c r="O97" i="11"/>
  <c r="K97" i="11"/>
  <c r="J97" i="11"/>
  <c r="I97" i="11"/>
  <c r="W94" i="11"/>
  <c r="V94" i="11"/>
  <c r="U94" i="11"/>
  <c r="Q94" i="11"/>
  <c r="P94" i="11"/>
  <c r="O94" i="11"/>
  <c r="K94" i="11"/>
  <c r="J94" i="11"/>
  <c r="I94" i="11"/>
  <c r="W93" i="11"/>
  <c r="V93" i="11"/>
  <c r="U93" i="11"/>
  <c r="Q93" i="11"/>
  <c r="P93" i="11"/>
  <c r="O93" i="11"/>
  <c r="K93" i="11"/>
  <c r="J93" i="11"/>
  <c r="I93" i="11"/>
  <c r="W92" i="11"/>
  <c r="V92" i="11"/>
  <c r="U92" i="11"/>
  <c r="Q92" i="11"/>
  <c r="P92" i="11"/>
  <c r="O92" i="11"/>
  <c r="K92" i="11"/>
  <c r="J92" i="11"/>
  <c r="I92" i="11"/>
  <c r="W91" i="11"/>
  <c r="V91" i="11"/>
  <c r="U91" i="11"/>
  <c r="Q91" i="11"/>
  <c r="P91" i="11"/>
  <c r="O91" i="11"/>
  <c r="K91" i="11"/>
  <c r="J91" i="11"/>
  <c r="I91" i="11"/>
  <c r="W90" i="11"/>
  <c r="V90" i="11"/>
  <c r="U90" i="11"/>
  <c r="Q90" i="11"/>
  <c r="P90" i="11"/>
  <c r="O90" i="11"/>
  <c r="K90" i="11"/>
  <c r="J90" i="11"/>
  <c r="I90" i="11"/>
  <c r="W89" i="11"/>
  <c r="V89" i="11"/>
  <c r="U89" i="11"/>
  <c r="Q89" i="11"/>
  <c r="P89" i="11"/>
  <c r="O89" i="11"/>
  <c r="K89" i="11"/>
  <c r="J89" i="11"/>
  <c r="I89" i="11"/>
  <c r="W88" i="11"/>
  <c r="V88" i="11"/>
  <c r="U88" i="11"/>
  <c r="Q88" i="11"/>
  <c r="P88" i="11"/>
  <c r="O88" i="11"/>
  <c r="K88" i="11"/>
  <c r="J88" i="11"/>
  <c r="I88" i="11"/>
  <c r="W87" i="11"/>
  <c r="V87" i="11"/>
  <c r="U87" i="11"/>
  <c r="Q87" i="11"/>
  <c r="P87" i="11"/>
  <c r="O87" i="11"/>
  <c r="K87" i="11"/>
  <c r="J87" i="11"/>
  <c r="I87" i="11"/>
  <c r="T86" i="11"/>
  <c r="W86" i="11" s="1"/>
  <c r="S86" i="11"/>
  <c r="R86" i="11"/>
  <c r="U86" i="11" s="1"/>
  <c r="N86" i="11"/>
  <c r="Q86" i="11" s="1"/>
  <c r="M86" i="11"/>
  <c r="L86" i="11"/>
  <c r="I86" i="11"/>
  <c r="H86" i="11"/>
  <c r="G86" i="11"/>
  <c r="J86" i="11" s="1"/>
  <c r="F86" i="11"/>
  <c r="E86" i="11"/>
  <c r="D86" i="11"/>
  <c r="D74" i="11" s="1"/>
  <c r="C86" i="11"/>
  <c r="Q85" i="11"/>
  <c r="P85" i="11"/>
  <c r="O85" i="11"/>
  <c r="K85" i="11"/>
  <c r="J85" i="11"/>
  <c r="I85" i="11"/>
  <c r="Q84" i="11"/>
  <c r="P84" i="11"/>
  <c r="O84" i="11"/>
  <c r="K84" i="11"/>
  <c r="J84" i="11"/>
  <c r="I84" i="11"/>
  <c r="T83" i="11"/>
  <c r="S83" i="11"/>
  <c r="V83" i="11" s="1"/>
  <c r="R83" i="11"/>
  <c r="N83" i="11"/>
  <c r="M83" i="11"/>
  <c r="P83" i="11" s="1"/>
  <c r="L83" i="11"/>
  <c r="H83" i="11"/>
  <c r="K83" i="11" s="1"/>
  <c r="G83" i="11"/>
  <c r="J83" i="11" s="1"/>
  <c r="F83" i="11"/>
  <c r="E83" i="11"/>
  <c r="D83" i="11"/>
  <c r="C83" i="11"/>
  <c r="Q82" i="11"/>
  <c r="P82" i="11"/>
  <c r="O82" i="11"/>
  <c r="Q81" i="11"/>
  <c r="P81" i="11"/>
  <c r="O81" i="11"/>
  <c r="K81" i="11"/>
  <c r="J81" i="11"/>
  <c r="I81" i="11"/>
  <c r="Q80" i="11"/>
  <c r="P80" i="11"/>
  <c r="O80" i="11"/>
  <c r="K80" i="11"/>
  <c r="J80" i="11"/>
  <c r="I80" i="11"/>
  <c r="W79" i="11"/>
  <c r="V79" i="11"/>
  <c r="U79" i="11"/>
  <c r="Q79" i="11"/>
  <c r="P79" i="11"/>
  <c r="O79" i="11"/>
  <c r="K79" i="11"/>
  <c r="J79" i="11"/>
  <c r="I79" i="11"/>
  <c r="W78" i="11"/>
  <c r="V78" i="11"/>
  <c r="U78" i="11"/>
  <c r="Q78" i="11"/>
  <c r="P78" i="11"/>
  <c r="O78" i="11"/>
  <c r="K78" i="11"/>
  <c r="J78" i="11"/>
  <c r="I78" i="11"/>
  <c r="W77" i="11"/>
  <c r="V77" i="11"/>
  <c r="U77" i="11"/>
  <c r="Q77" i="11"/>
  <c r="P77" i="11"/>
  <c r="O77" i="11"/>
  <c r="K77" i="11"/>
  <c r="J77" i="11"/>
  <c r="I77" i="11"/>
  <c r="U76" i="11"/>
  <c r="T76" i="11"/>
  <c r="W76" i="11" s="1"/>
  <c r="S76" i="11"/>
  <c r="R76" i="11"/>
  <c r="R74" i="11" s="1"/>
  <c r="N76" i="11"/>
  <c r="M76" i="11"/>
  <c r="L76" i="11"/>
  <c r="J76" i="11"/>
  <c r="I76" i="11"/>
  <c r="H76" i="11"/>
  <c r="G76" i="11"/>
  <c r="F76" i="11"/>
  <c r="F74" i="11" s="1"/>
  <c r="E76" i="11"/>
  <c r="D76" i="11"/>
  <c r="C76" i="11"/>
  <c r="W75" i="11"/>
  <c r="V75" i="11"/>
  <c r="U75" i="11"/>
  <c r="Q75" i="11"/>
  <c r="P75" i="11"/>
  <c r="O75" i="11"/>
  <c r="K75" i="11"/>
  <c r="J75" i="11"/>
  <c r="I75" i="11"/>
  <c r="S74" i="11"/>
  <c r="L74" i="11"/>
  <c r="C74" i="11"/>
  <c r="W73" i="11"/>
  <c r="V73" i="11"/>
  <c r="U73" i="11"/>
  <c r="Q73" i="11"/>
  <c r="P73" i="11"/>
  <c r="O73" i="11"/>
  <c r="K73" i="11"/>
  <c r="J73" i="11"/>
  <c r="I73" i="11"/>
  <c r="W72" i="11"/>
  <c r="V72" i="11"/>
  <c r="U72" i="11"/>
  <c r="Q72" i="11"/>
  <c r="P72" i="11"/>
  <c r="O72" i="11"/>
  <c r="K72" i="11"/>
  <c r="J72" i="11"/>
  <c r="I72" i="11"/>
  <c r="W71" i="11"/>
  <c r="V71" i="11"/>
  <c r="U71" i="11"/>
  <c r="Q71" i="11"/>
  <c r="P71" i="11"/>
  <c r="O71" i="11"/>
  <c r="K71" i="11"/>
  <c r="J71" i="11"/>
  <c r="I71" i="11"/>
  <c r="W70" i="11"/>
  <c r="V70" i="11"/>
  <c r="U70" i="11"/>
  <c r="Q70" i="11"/>
  <c r="P70" i="11"/>
  <c r="O70" i="11"/>
  <c r="K70" i="11"/>
  <c r="J70" i="11"/>
  <c r="I70" i="11"/>
  <c r="W69" i="11"/>
  <c r="V69" i="11"/>
  <c r="U69" i="11"/>
  <c r="Q69" i="11"/>
  <c r="P69" i="11"/>
  <c r="O69" i="11"/>
  <c r="K69" i="11"/>
  <c r="J69" i="11"/>
  <c r="I69" i="11"/>
  <c r="U68" i="11"/>
  <c r="T68" i="11"/>
  <c r="W68" i="11" s="1"/>
  <c r="S68" i="11"/>
  <c r="R68" i="11"/>
  <c r="Q68" i="11"/>
  <c r="N68" i="11"/>
  <c r="M68" i="11"/>
  <c r="L68" i="11"/>
  <c r="O68" i="11" s="1"/>
  <c r="J68" i="11"/>
  <c r="I68" i="11"/>
  <c r="H68" i="11"/>
  <c r="G68" i="11"/>
  <c r="F68" i="11"/>
  <c r="E68" i="11"/>
  <c r="E67" i="11" s="1"/>
  <c r="K67" i="11" s="1"/>
  <c r="D68" i="11"/>
  <c r="C68" i="11"/>
  <c r="T67" i="11"/>
  <c r="S67" i="11"/>
  <c r="R67" i="11"/>
  <c r="U67" i="11" s="1"/>
  <c r="N67" i="11"/>
  <c r="L67" i="11"/>
  <c r="J67" i="11"/>
  <c r="H67" i="11"/>
  <c r="G67" i="11"/>
  <c r="F67" i="11"/>
  <c r="D67" i="11"/>
  <c r="C67" i="11"/>
  <c r="W66" i="11"/>
  <c r="V66" i="11"/>
  <c r="U66" i="11"/>
  <c r="Q66" i="11"/>
  <c r="P66" i="11"/>
  <c r="O66" i="11"/>
  <c r="K66" i="11"/>
  <c r="J66" i="11"/>
  <c r="I66" i="11"/>
  <c r="W65" i="11"/>
  <c r="V65" i="11"/>
  <c r="U65" i="11"/>
  <c r="Q65" i="11"/>
  <c r="P65" i="11"/>
  <c r="O65" i="11"/>
  <c r="K65" i="11"/>
  <c r="J65" i="11"/>
  <c r="I65" i="11"/>
  <c r="U64" i="11"/>
  <c r="T64" i="11"/>
  <c r="W64" i="11" s="1"/>
  <c r="S64" i="11"/>
  <c r="R64" i="11"/>
  <c r="Q64" i="11"/>
  <c r="N64" i="11"/>
  <c r="M64" i="11"/>
  <c r="L64" i="11"/>
  <c r="O64" i="11" s="1"/>
  <c r="J64" i="11"/>
  <c r="I64" i="11"/>
  <c r="H64" i="11"/>
  <c r="K64" i="11" s="1"/>
  <c r="G64" i="11"/>
  <c r="F64" i="11"/>
  <c r="E64" i="11"/>
  <c r="D64" i="11"/>
  <c r="C64" i="11"/>
  <c r="W63" i="11"/>
  <c r="V63" i="11"/>
  <c r="U63" i="11"/>
  <c r="Q63" i="11"/>
  <c r="P63" i="11"/>
  <c r="O63" i="11"/>
  <c r="K63" i="11"/>
  <c r="J63" i="11"/>
  <c r="I63" i="11"/>
  <c r="W62" i="11"/>
  <c r="V62" i="11"/>
  <c r="U62" i="11"/>
  <c r="Q62" i="11"/>
  <c r="P62" i="11"/>
  <c r="O62" i="11"/>
  <c r="K62" i="11"/>
  <c r="J62" i="11"/>
  <c r="I62" i="11"/>
  <c r="T61" i="11"/>
  <c r="S61" i="11"/>
  <c r="V61" i="11" s="1"/>
  <c r="R61" i="11"/>
  <c r="N61" i="11"/>
  <c r="M61" i="11"/>
  <c r="P61" i="11" s="1"/>
  <c r="L61" i="11"/>
  <c r="H61" i="11"/>
  <c r="G61" i="11"/>
  <c r="J61" i="11" s="1"/>
  <c r="F61" i="11"/>
  <c r="I61" i="11" s="1"/>
  <c r="E61" i="11"/>
  <c r="D61" i="11"/>
  <c r="C61" i="11"/>
  <c r="W60" i="11"/>
  <c r="V60" i="11"/>
  <c r="U60" i="11"/>
  <c r="Q60" i="11"/>
  <c r="P60" i="11"/>
  <c r="O60" i="11"/>
  <c r="K60" i="11"/>
  <c r="J60" i="11"/>
  <c r="I60" i="11"/>
  <c r="W59" i="11"/>
  <c r="V59" i="11"/>
  <c r="U59" i="11"/>
  <c r="Q59" i="11"/>
  <c r="P59" i="11"/>
  <c r="O59" i="11"/>
  <c r="K59" i="11"/>
  <c r="J59" i="11"/>
  <c r="I59" i="11"/>
  <c r="W58" i="11"/>
  <c r="V58" i="11"/>
  <c r="U58" i="11"/>
  <c r="Q58" i="11"/>
  <c r="P58" i="11"/>
  <c r="O58" i="11"/>
  <c r="K58" i="11"/>
  <c r="J58" i="11"/>
  <c r="I58" i="11"/>
  <c r="W57" i="11"/>
  <c r="V57" i="11"/>
  <c r="U57" i="11"/>
  <c r="Q57" i="11"/>
  <c r="P57" i="11"/>
  <c r="O57" i="11"/>
  <c r="K57" i="11"/>
  <c r="J57" i="11"/>
  <c r="I57" i="11"/>
  <c r="W56" i="11"/>
  <c r="V56" i="11"/>
  <c r="U56" i="11"/>
  <c r="Q56" i="11"/>
  <c r="P56" i="11"/>
  <c r="O56" i="11"/>
  <c r="K56" i="11"/>
  <c r="J56" i="11"/>
  <c r="I56" i="11"/>
  <c r="T55" i="11"/>
  <c r="S55" i="11"/>
  <c r="V55" i="11" s="1"/>
  <c r="R55" i="11"/>
  <c r="U55" i="11" s="1"/>
  <c r="N55" i="11"/>
  <c r="Q55" i="11" s="1"/>
  <c r="M55" i="11"/>
  <c r="L55" i="11"/>
  <c r="K55" i="11"/>
  <c r="J55" i="11"/>
  <c r="H55" i="11"/>
  <c r="G55" i="11"/>
  <c r="F55" i="11"/>
  <c r="I55" i="11" s="1"/>
  <c r="E55" i="11"/>
  <c r="D55" i="11"/>
  <c r="C55" i="11"/>
  <c r="W54" i="11"/>
  <c r="V54" i="11"/>
  <c r="U54" i="11"/>
  <c r="Q54" i="11"/>
  <c r="P54" i="11"/>
  <c r="O54" i="11"/>
  <c r="T53" i="11"/>
  <c r="S53" i="11"/>
  <c r="S51" i="11" s="1"/>
  <c r="R53" i="11"/>
  <c r="U53" i="11" s="1"/>
  <c r="N53" i="11"/>
  <c r="M53" i="11"/>
  <c r="L53" i="11"/>
  <c r="H53" i="11"/>
  <c r="G53" i="11"/>
  <c r="J53" i="11" s="1"/>
  <c r="F53" i="11"/>
  <c r="I53" i="11" s="1"/>
  <c r="E53" i="11"/>
  <c r="E51" i="11" s="1"/>
  <c r="D53" i="11"/>
  <c r="C53" i="11"/>
  <c r="W52" i="11"/>
  <c r="V52" i="11"/>
  <c r="U52" i="11"/>
  <c r="Q52" i="11"/>
  <c r="P52" i="11"/>
  <c r="O52" i="11"/>
  <c r="K52" i="11"/>
  <c r="J52" i="11"/>
  <c r="I52" i="11"/>
  <c r="T51" i="11"/>
  <c r="L51" i="11"/>
  <c r="H51" i="11"/>
  <c r="K51" i="11" s="1"/>
  <c r="D51" i="11"/>
  <c r="E50" i="11"/>
  <c r="W49" i="11"/>
  <c r="V49" i="11"/>
  <c r="U49" i="11"/>
  <c r="Q49" i="11"/>
  <c r="P49" i="11"/>
  <c r="O49" i="11"/>
  <c r="K49" i="11"/>
  <c r="J49" i="11"/>
  <c r="I49" i="11"/>
  <c r="W48" i="11"/>
  <c r="V48" i="11"/>
  <c r="U48" i="11"/>
  <c r="Q48" i="11"/>
  <c r="P48" i="11"/>
  <c r="O48" i="11"/>
  <c r="K48" i="11"/>
  <c r="J48" i="11"/>
  <c r="I48" i="11"/>
  <c r="W47" i="11"/>
  <c r="V47" i="11"/>
  <c r="U47" i="11"/>
  <c r="Q47" i="11"/>
  <c r="P47" i="11"/>
  <c r="O47" i="11"/>
  <c r="K47" i="11"/>
  <c r="J47" i="11"/>
  <c r="I47" i="11"/>
  <c r="W46" i="11"/>
  <c r="V46" i="11"/>
  <c r="U46" i="11"/>
  <c r="Q46" i="11"/>
  <c r="P46" i="11"/>
  <c r="O46" i="11"/>
  <c r="K46" i="11"/>
  <c r="J46" i="11"/>
  <c r="I46" i="11"/>
  <c r="W45" i="11"/>
  <c r="V45" i="11"/>
  <c r="U45" i="11"/>
  <c r="Q45" i="11"/>
  <c r="P45" i="11"/>
  <c r="O45" i="11"/>
  <c r="K45" i="11"/>
  <c r="J45" i="11"/>
  <c r="I45" i="11"/>
  <c r="W44" i="11"/>
  <c r="V44" i="11"/>
  <c r="U44" i="11"/>
  <c r="Q44" i="11"/>
  <c r="P44" i="11"/>
  <c r="O44" i="11"/>
  <c r="K44" i="11"/>
  <c r="J44" i="11"/>
  <c r="I44" i="11"/>
  <c r="T43" i="11"/>
  <c r="S43" i="11"/>
  <c r="R43" i="11"/>
  <c r="N43" i="11"/>
  <c r="M43" i="11"/>
  <c r="V43" i="11" s="1"/>
  <c r="L43" i="11"/>
  <c r="H43" i="11"/>
  <c r="K43" i="11" s="1"/>
  <c r="G43" i="11"/>
  <c r="F43" i="11"/>
  <c r="I43" i="11" s="1"/>
  <c r="E43" i="11"/>
  <c r="D43" i="11"/>
  <c r="D42" i="11" s="1"/>
  <c r="J42" i="11" s="1"/>
  <c r="C43" i="11"/>
  <c r="S42" i="11"/>
  <c r="R42" i="11"/>
  <c r="N42" i="11"/>
  <c r="M42" i="11"/>
  <c r="G42" i="11"/>
  <c r="F42" i="11"/>
  <c r="I42" i="11" s="1"/>
  <c r="E42" i="11"/>
  <c r="C42" i="11"/>
  <c r="W41" i="11"/>
  <c r="V41" i="11"/>
  <c r="U41" i="11"/>
  <c r="Q41" i="11"/>
  <c r="P41" i="11"/>
  <c r="O41" i="11"/>
  <c r="K41" i="11"/>
  <c r="J41" i="11"/>
  <c r="I41" i="11"/>
  <c r="W40" i="11"/>
  <c r="V40" i="11"/>
  <c r="U40" i="11"/>
  <c r="Q40" i="11"/>
  <c r="P40" i="11"/>
  <c r="O40" i="11"/>
  <c r="K40" i="11"/>
  <c r="J40" i="11"/>
  <c r="I40" i="11"/>
  <c r="T39" i="11"/>
  <c r="W39" i="11" s="1"/>
  <c r="S39" i="11"/>
  <c r="R39" i="11"/>
  <c r="P39" i="11"/>
  <c r="N39" i="11"/>
  <c r="M39" i="11"/>
  <c r="M37" i="11" s="1"/>
  <c r="L39" i="11"/>
  <c r="O39" i="11" s="1"/>
  <c r="I39" i="11"/>
  <c r="H39" i="11"/>
  <c r="K39" i="11" s="1"/>
  <c r="G39" i="11"/>
  <c r="F39" i="11"/>
  <c r="E39" i="11"/>
  <c r="E37" i="11" s="1"/>
  <c r="D39" i="11"/>
  <c r="J39" i="11" s="1"/>
  <c r="C39" i="11"/>
  <c r="W38" i="11"/>
  <c r="V38" i="11"/>
  <c r="U38" i="11"/>
  <c r="Q38" i="11"/>
  <c r="P38" i="11"/>
  <c r="O38" i="11"/>
  <c r="K38" i="11"/>
  <c r="J38" i="11"/>
  <c r="I38" i="11"/>
  <c r="S37" i="11"/>
  <c r="R37" i="11"/>
  <c r="N37" i="11"/>
  <c r="G37" i="11"/>
  <c r="F37" i="11"/>
  <c r="I37" i="11" s="1"/>
  <c r="C37" i="11"/>
  <c r="W36" i="11"/>
  <c r="V36" i="11"/>
  <c r="U36" i="11"/>
  <c r="Q36" i="11"/>
  <c r="P36" i="11"/>
  <c r="O36" i="11"/>
  <c r="K36" i="11"/>
  <c r="J36" i="11"/>
  <c r="I36" i="11"/>
  <c r="W35" i="11"/>
  <c r="V35" i="11"/>
  <c r="U35" i="11"/>
  <c r="Q35" i="11"/>
  <c r="P35" i="11"/>
  <c r="O35" i="11"/>
  <c r="K35" i="11"/>
  <c r="J35" i="11"/>
  <c r="I35" i="11"/>
  <c r="W34" i="11"/>
  <c r="V34" i="11"/>
  <c r="U34" i="11"/>
  <c r="Q34" i="11"/>
  <c r="P34" i="11"/>
  <c r="O34" i="11"/>
  <c r="K34" i="11"/>
  <c r="J34" i="11"/>
  <c r="I34" i="11"/>
  <c r="W33" i="11"/>
  <c r="V33" i="11"/>
  <c r="U33" i="11"/>
  <c r="Q33" i="11"/>
  <c r="P33" i="11"/>
  <c r="O33" i="11"/>
  <c r="K33" i="11"/>
  <c r="J33" i="11"/>
  <c r="I33" i="11"/>
  <c r="W32" i="11"/>
  <c r="V32" i="11"/>
  <c r="U32" i="11"/>
  <c r="Q32" i="11"/>
  <c r="P32" i="11"/>
  <c r="O32" i="11"/>
  <c r="K32" i="11"/>
  <c r="J32" i="11"/>
  <c r="I32" i="11"/>
  <c r="W31" i="11"/>
  <c r="V31" i="11"/>
  <c r="U31" i="11"/>
  <c r="Q31" i="11"/>
  <c r="P31" i="11"/>
  <c r="O31" i="11"/>
  <c r="K31" i="11"/>
  <c r="J31" i="11"/>
  <c r="I31" i="11"/>
  <c r="W30" i="11"/>
  <c r="V30" i="11"/>
  <c r="U30" i="11"/>
  <c r="Q30" i="11"/>
  <c r="P30" i="11"/>
  <c r="O30" i="11"/>
  <c r="K30" i="11"/>
  <c r="J30" i="11"/>
  <c r="I30" i="11"/>
  <c r="W29" i="11"/>
  <c r="V29" i="11"/>
  <c r="U29" i="11"/>
  <c r="Q29" i="11"/>
  <c r="P29" i="11"/>
  <c r="O29" i="11"/>
  <c r="K29" i="11"/>
  <c r="J29" i="11"/>
  <c r="I29" i="11"/>
  <c r="W28" i="11"/>
  <c r="V28" i="11"/>
  <c r="U28" i="11"/>
  <c r="Q28" i="11"/>
  <c r="P28" i="11"/>
  <c r="O28" i="11"/>
  <c r="K28" i="11"/>
  <c r="J28" i="11"/>
  <c r="I28" i="11"/>
  <c r="T27" i="11"/>
  <c r="S27" i="11"/>
  <c r="S26" i="11" s="1"/>
  <c r="R27" i="11"/>
  <c r="N27" i="11"/>
  <c r="M27" i="11"/>
  <c r="V27" i="11" s="1"/>
  <c r="L27" i="11"/>
  <c r="H27" i="11"/>
  <c r="G27" i="11"/>
  <c r="G26" i="11" s="1"/>
  <c r="F27" i="11"/>
  <c r="E27" i="11"/>
  <c r="D27" i="11"/>
  <c r="D26" i="11" s="1"/>
  <c r="C27" i="11"/>
  <c r="C26" i="11" s="1"/>
  <c r="R26" i="11"/>
  <c r="N26" i="11"/>
  <c r="M26" i="11"/>
  <c r="F26" i="11"/>
  <c r="E26" i="11"/>
  <c r="W25" i="11"/>
  <c r="V25" i="11"/>
  <c r="U25" i="11"/>
  <c r="Q25" i="11"/>
  <c r="P25" i="11"/>
  <c r="O25" i="11"/>
  <c r="K25" i="11"/>
  <c r="J25" i="11"/>
  <c r="I25" i="11"/>
  <c r="W24" i="11"/>
  <c r="V24" i="11"/>
  <c r="U24" i="11"/>
  <c r="Q24" i="11"/>
  <c r="P24" i="11"/>
  <c r="O24" i="11"/>
  <c r="K24" i="11"/>
  <c r="J24" i="11"/>
  <c r="I24" i="11"/>
  <c r="W23" i="11"/>
  <c r="V23" i="11"/>
  <c r="U23" i="11"/>
  <c r="Q23" i="11"/>
  <c r="P23" i="11"/>
  <c r="O23" i="11"/>
  <c r="K23" i="11"/>
  <c r="J23" i="11"/>
  <c r="I23" i="11"/>
  <c r="W22" i="11"/>
  <c r="V22" i="11"/>
  <c r="U22" i="11"/>
  <c r="Q22" i="11"/>
  <c r="P22" i="11"/>
  <c r="O22" i="11"/>
  <c r="K22" i="11"/>
  <c r="J22" i="11"/>
  <c r="I22" i="11"/>
  <c r="T21" i="11"/>
  <c r="S21" i="11"/>
  <c r="R21" i="11"/>
  <c r="N21" i="11"/>
  <c r="M21" i="11"/>
  <c r="L21" i="11"/>
  <c r="H21" i="11"/>
  <c r="H20" i="11" s="1"/>
  <c r="G21" i="11"/>
  <c r="P21" i="11" s="1"/>
  <c r="F21" i="11"/>
  <c r="E21" i="11"/>
  <c r="D21" i="11"/>
  <c r="D20" i="11" s="1"/>
  <c r="C21" i="11"/>
  <c r="C20" i="11" s="1"/>
  <c r="T20" i="11"/>
  <c r="M20" i="11"/>
  <c r="L20" i="11"/>
  <c r="W19" i="11"/>
  <c r="V19" i="11"/>
  <c r="U19" i="11"/>
  <c r="Q19" i="11"/>
  <c r="P19" i="11"/>
  <c r="O19" i="11"/>
  <c r="K19" i="11"/>
  <c r="J19" i="11"/>
  <c r="I19" i="11"/>
  <c r="W18" i="11"/>
  <c r="V18" i="11"/>
  <c r="U18" i="11"/>
  <c r="Q18" i="11"/>
  <c r="P18" i="11"/>
  <c r="O18" i="11"/>
  <c r="K18" i="11"/>
  <c r="J18" i="11"/>
  <c r="I18" i="11"/>
  <c r="W17" i="11"/>
  <c r="V17" i="11"/>
  <c r="U17" i="11"/>
  <c r="Q17" i="11"/>
  <c r="P17" i="11"/>
  <c r="O17" i="11"/>
  <c r="K17" i="11"/>
  <c r="J17" i="11"/>
  <c r="I17" i="11"/>
  <c r="W16" i="11"/>
  <c r="V16" i="11"/>
  <c r="U16" i="11"/>
  <c r="Q16" i="11"/>
  <c r="P16" i="11"/>
  <c r="O16" i="11"/>
  <c r="K16" i="11"/>
  <c r="J16" i="11"/>
  <c r="I16" i="11"/>
  <c r="W15" i="11"/>
  <c r="V15" i="11"/>
  <c r="U15" i="11"/>
  <c r="Q15" i="11"/>
  <c r="P15" i="11"/>
  <c r="O15" i="11"/>
  <c r="K15" i="11"/>
  <c r="J15" i="11"/>
  <c r="I15" i="11"/>
  <c r="W14" i="11"/>
  <c r="V14" i="11"/>
  <c r="U14" i="11"/>
  <c r="Q14" i="11"/>
  <c r="P14" i="11"/>
  <c r="O14" i="11"/>
  <c r="K14" i="11"/>
  <c r="J14" i="11"/>
  <c r="I14" i="11"/>
  <c r="W13" i="11"/>
  <c r="V13" i="11"/>
  <c r="U13" i="11"/>
  <c r="Q13" i="11"/>
  <c r="P13" i="11"/>
  <c r="O13" i="11"/>
  <c r="K13" i="11"/>
  <c r="J13" i="11"/>
  <c r="I13" i="11"/>
  <c r="T12" i="11"/>
  <c r="W12" i="11" s="1"/>
  <c r="S12" i="11"/>
  <c r="R12" i="11"/>
  <c r="R11" i="11" s="1"/>
  <c r="N12" i="11"/>
  <c r="M12" i="11"/>
  <c r="M11" i="11" s="1"/>
  <c r="L12" i="11"/>
  <c r="H12" i="11"/>
  <c r="Q12" i="11" s="1"/>
  <c r="G12" i="11"/>
  <c r="F12" i="11"/>
  <c r="F11" i="11" s="1"/>
  <c r="E12" i="11"/>
  <c r="E11" i="11" s="1"/>
  <c r="D12" i="11"/>
  <c r="D11" i="11" s="1"/>
  <c r="C12" i="11"/>
  <c r="C11" i="11" s="1"/>
  <c r="T11" i="11"/>
  <c r="N11" i="11"/>
  <c r="L11" i="11"/>
  <c r="O74" i="11" l="1"/>
  <c r="O86" i="11"/>
  <c r="E74" i="11"/>
  <c r="N74" i="11"/>
  <c r="K86" i="11"/>
  <c r="G74" i="11"/>
  <c r="H74" i="11"/>
  <c r="U83" i="11"/>
  <c r="J74" i="11"/>
  <c r="O76" i="11"/>
  <c r="U74" i="11"/>
  <c r="I74" i="11"/>
  <c r="Q76" i="11"/>
  <c r="T74" i="11"/>
  <c r="W61" i="11"/>
  <c r="D50" i="11"/>
  <c r="J50" i="11" s="1"/>
  <c r="K53" i="11"/>
  <c r="C51" i="11"/>
  <c r="C50" i="11" s="1"/>
  <c r="C10" i="11" s="1"/>
  <c r="G51" i="11"/>
  <c r="G50" i="11" s="1"/>
  <c r="P43" i="11"/>
  <c r="O43" i="11"/>
  <c r="W43" i="11"/>
  <c r="P42" i="11"/>
  <c r="I26" i="11"/>
  <c r="J26" i="11"/>
  <c r="K27" i="11"/>
  <c r="W27" i="11"/>
  <c r="P27" i="11"/>
  <c r="P26" i="11"/>
  <c r="I27" i="11"/>
  <c r="O27" i="11"/>
  <c r="K21" i="11"/>
  <c r="U12" i="11"/>
  <c r="W11" i="11"/>
  <c r="H11" i="11"/>
  <c r="J12" i="11"/>
  <c r="E20" i="11"/>
  <c r="K20" i="11" s="1"/>
  <c r="V21" i="11"/>
  <c r="V12" i="11"/>
  <c r="Q21" i="11"/>
  <c r="E10" i="11"/>
  <c r="E246" i="11" s="1"/>
  <c r="G20" i="11"/>
  <c r="J20" i="11" s="1"/>
  <c r="K11" i="11"/>
  <c r="K12" i="11"/>
  <c r="O12" i="11"/>
  <c r="S20" i="11"/>
  <c r="V20" i="11" s="1"/>
  <c r="J21" i="11"/>
  <c r="O11" i="11"/>
  <c r="I21" i="11"/>
  <c r="U21" i="11"/>
  <c r="P37" i="11"/>
  <c r="V37" i="11"/>
  <c r="I11" i="11"/>
  <c r="P86" i="11"/>
  <c r="V86" i="11"/>
  <c r="K101" i="11"/>
  <c r="Q101" i="11"/>
  <c r="W113" i="11"/>
  <c r="T111" i="11"/>
  <c r="W111" i="11" s="1"/>
  <c r="V42" i="11"/>
  <c r="Q43" i="11"/>
  <c r="U43" i="11"/>
  <c r="L50" i="11"/>
  <c r="T50" i="11"/>
  <c r="N51" i="11"/>
  <c r="W51" i="11" s="1"/>
  <c r="W53" i="11"/>
  <c r="O55" i="11"/>
  <c r="K61" i="11"/>
  <c r="Q61" i="11"/>
  <c r="P64" i="11"/>
  <c r="V64" i="11"/>
  <c r="Q67" i="11"/>
  <c r="W67" i="11"/>
  <c r="E122" i="11"/>
  <c r="E121" i="11"/>
  <c r="D126" i="11"/>
  <c r="D121" i="11" s="1"/>
  <c r="P131" i="11"/>
  <c r="J131" i="11"/>
  <c r="J155" i="11"/>
  <c r="P155" i="11"/>
  <c r="G154" i="11"/>
  <c r="J154" i="11" s="1"/>
  <c r="W191" i="11"/>
  <c r="T190" i="11"/>
  <c r="P228" i="11"/>
  <c r="M221" i="11"/>
  <c r="P221" i="11" s="1"/>
  <c r="V228" i="11"/>
  <c r="I67" i="11"/>
  <c r="O67" i="11"/>
  <c r="Q11" i="11"/>
  <c r="U11" i="11"/>
  <c r="O21" i="11"/>
  <c r="W21" i="11"/>
  <c r="V26" i="11"/>
  <c r="Q27" i="11"/>
  <c r="J27" i="11"/>
  <c r="D37" i="11"/>
  <c r="J37" i="11" s="1"/>
  <c r="H37" i="11"/>
  <c r="K37" i="11" s="1"/>
  <c r="L37" i="11"/>
  <c r="O37" i="11" s="1"/>
  <c r="T37" i="11"/>
  <c r="W37" i="11" s="1"/>
  <c r="V39" i="11"/>
  <c r="J43" i="11"/>
  <c r="H50" i="11"/>
  <c r="K50" i="11" s="1"/>
  <c r="F51" i="11"/>
  <c r="Q53" i="11"/>
  <c r="W55" i="11"/>
  <c r="Q83" i="11"/>
  <c r="W83" i="11"/>
  <c r="O101" i="11"/>
  <c r="U101" i="11"/>
  <c r="Q111" i="11"/>
  <c r="O113" i="11"/>
  <c r="L111" i="11"/>
  <c r="O111" i="11" s="1"/>
  <c r="U113" i="11"/>
  <c r="M122" i="11"/>
  <c r="O127" i="11"/>
  <c r="L126" i="11"/>
  <c r="D190" i="11"/>
  <c r="P53" i="11"/>
  <c r="M51" i="11"/>
  <c r="K113" i="11"/>
  <c r="H111" i="11"/>
  <c r="K111" i="11" s="1"/>
  <c r="Q113" i="11"/>
  <c r="P12" i="11"/>
  <c r="U27" i="11"/>
  <c r="Q39" i="11"/>
  <c r="U39" i="11"/>
  <c r="I12" i="11"/>
  <c r="G11" i="11"/>
  <c r="S11" i="11"/>
  <c r="F20" i="11"/>
  <c r="N20" i="11"/>
  <c r="R20" i="11"/>
  <c r="H26" i="11"/>
  <c r="L26" i="11"/>
  <c r="T26" i="11"/>
  <c r="W26" i="11" s="1"/>
  <c r="H42" i="11"/>
  <c r="L42" i="11"/>
  <c r="T42" i="11"/>
  <c r="W42" i="11" s="1"/>
  <c r="V51" i="11"/>
  <c r="S50" i="11"/>
  <c r="O53" i="11"/>
  <c r="R51" i="11"/>
  <c r="V53" i="11"/>
  <c r="P55" i="11"/>
  <c r="O61" i="11"/>
  <c r="U61" i="11"/>
  <c r="K68" i="11"/>
  <c r="P68" i="11"/>
  <c r="M67" i="11"/>
  <c r="V68" i="11"/>
  <c r="K76" i="11"/>
  <c r="P76" i="11"/>
  <c r="M74" i="11"/>
  <c r="P74" i="11" s="1"/>
  <c r="V76" i="11"/>
  <c r="I83" i="11"/>
  <c r="O83" i="11"/>
  <c r="J101" i="11"/>
  <c r="U111" i="11"/>
  <c r="J113" i="11"/>
  <c r="J123" i="11"/>
  <c r="D122" i="11"/>
  <c r="K123" i="11"/>
  <c r="U123" i="11"/>
  <c r="K138" i="11"/>
  <c r="H137" i="11"/>
  <c r="K137" i="11" s="1"/>
  <c r="T126" i="11"/>
  <c r="J183" i="11"/>
  <c r="Q123" i="11"/>
  <c r="C126" i="11"/>
  <c r="J127" i="11"/>
  <c r="G126" i="11"/>
  <c r="U127" i="11"/>
  <c r="Q155" i="11"/>
  <c r="H154" i="11"/>
  <c r="P215" i="11"/>
  <c r="J223" i="11"/>
  <c r="G221" i="11"/>
  <c r="J221" i="11" s="1"/>
  <c r="W225" i="11"/>
  <c r="T221" i="11"/>
  <c r="W221" i="11" s="1"/>
  <c r="Q127" i="11"/>
  <c r="V127" i="11"/>
  <c r="S126" i="11"/>
  <c r="V126" i="11" s="1"/>
  <c r="J137" i="11"/>
  <c r="K155" i="11"/>
  <c r="I158" i="11"/>
  <c r="K174" i="11"/>
  <c r="U191" i="11"/>
  <c r="U205" i="11"/>
  <c r="Q215" i="11"/>
  <c r="K219" i="11"/>
  <c r="Q219" i="11"/>
  <c r="K225" i="11"/>
  <c r="H221" i="11"/>
  <c r="K221" i="11" s="1"/>
  <c r="V239" i="11"/>
  <c r="P239" i="11"/>
  <c r="I131" i="11"/>
  <c r="J138" i="11"/>
  <c r="K151" i="11"/>
  <c r="I155" i="11"/>
  <c r="J158" i="11"/>
  <c r="K165" i="11"/>
  <c r="Q171" i="11"/>
  <c r="W174" i="11"/>
  <c r="C174" i="11"/>
  <c r="I174" i="11" s="1"/>
  <c r="I183" i="11"/>
  <c r="I191" i="11"/>
  <c r="I224" i="11"/>
  <c r="O225" i="11"/>
  <c r="L221" i="11"/>
  <c r="O221" i="11" s="1"/>
  <c r="U225" i="11"/>
  <c r="K239" i="11"/>
  <c r="U243" i="11"/>
  <c r="F126" i="11"/>
  <c r="N126" i="11"/>
  <c r="R126" i="11"/>
  <c r="F190" i="11"/>
  <c r="I190" i="11" s="1"/>
  <c r="N190" i="11"/>
  <c r="R190" i="11"/>
  <c r="U190" i="11" s="1"/>
  <c r="G215" i="11"/>
  <c r="J215" i="11" s="1"/>
  <c r="Q216" i="11"/>
  <c r="P219" i="11"/>
  <c r="S221" i="11"/>
  <c r="V221" i="11" s="1"/>
  <c r="G190" i="11"/>
  <c r="S190" i="11"/>
  <c r="V190" i="11" s="1"/>
  <c r="H215" i="11"/>
  <c r="O239" i="11"/>
  <c r="Q74" i="11" l="1"/>
  <c r="W74" i="11"/>
  <c r="K74" i="11"/>
  <c r="J51" i="11"/>
  <c r="P20" i="11"/>
  <c r="Q221" i="11"/>
  <c r="T10" i="11"/>
  <c r="V74" i="11"/>
  <c r="C246" i="11"/>
  <c r="N122" i="11"/>
  <c r="J126" i="11"/>
  <c r="G121" i="11"/>
  <c r="J121" i="11" s="1"/>
  <c r="G122" i="11"/>
  <c r="J122" i="11" s="1"/>
  <c r="Q20" i="11"/>
  <c r="W20" i="11"/>
  <c r="J190" i="11"/>
  <c r="P190" i="11"/>
  <c r="U126" i="11"/>
  <c r="S122" i="11"/>
  <c r="V122" i="11" s="1"/>
  <c r="O190" i="11"/>
  <c r="P154" i="11"/>
  <c r="K154" i="11"/>
  <c r="Q154" i="11"/>
  <c r="R121" i="11"/>
  <c r="U51" i="11"/>
  <c r="R50" i="11"/>
  <c r="U50" i="11" s="1"/>
  <c r="U26" i="11"/>
  <c r="O26" i="11"/>
  <c r="I20" i="11"/>
  <c r="O20" i="11"/>
  <c r="L10" i="11"/>
  <c r="M121" i="11"/>
  <c r="P121" i="11" s="1"/>
  <c r="W190" i="11"/>
  <c r="U37" i="11"/>
  <c r="Q37" i="11"/>
  <c r="N121" i="11"/>
  <c r="C121" i="11"/>
  <c r="C122" i="11"/>
  <c r="W126" i="11"/>
  <c r="T122" i="11"/>
  <c r="W122" i="11" s="1"/>
  <c r="T121" i="11"/>
  <c r="R122" i="11"/>
  <c r="P67" i="11"/>
  <c r="V67" i="11"/>
  <c r="O42" i="11"/>
  <c r="U42" i="11"/>
  <c r="K26" i="11"/>
  <c r="Q26" i="11"/>
  <c r="V11" i="11"/>
  <c r="S10" i="11"/>
  <c r="H10" i="11"/>
  <c r="P126" i="11"/>
  <c r="D10" i="11"/>
  <c r="D246" i="11" s="1"/>
  <c r="K215" i="11"/>
  <c r="H190" i="11"/>
  <c r="K190" i="11" s="1"/>
  <c r="F122" i="11"/>
  <c r="I122" i="11" s="1"/>
  <c r="I126" i="11"/>
  <c r="F121" i="11"/>
  <c r="I121" i="11" s="1"/>
  <c r="S121" i="11"/>
  <c r="U221" i="11"/>
  <c r="K42" i="11"/>
  <c r="Q42" i="11"/>
  <c r="U20" i="11"/>
  <c r="J11" i="11"/>
  <c r="G10" i="11"/>
  <c r="P11" i="11"/>
  <c r="P51" i="11"/>
  <c r="M50" i="11"/>
  <c r="O126" i="11"/>
  <c r="L122" i="11"/>
  <c r="O122" i="11" s="1"/>
  <c r="L121" i="11"/>
  <c r="P122" i="11"/>
  <c r="I51" i="11"/>
  <c r="F50" i="11"/>
  <c r="I50" i="11" s="1"/>
  <c r="H126" i="11"/>
  <c r="Q51" i="11"/>
  <c r="N50" i="11"/>
  <c r="Q50" i="11" s="1"/>
  <c r="O51" i="11"/>
  <c r="F10" i="11" l="1"/>
  <c r="I10" i="11" s="1"/>
  <c r="N10" i="11"/>
  <c r="W10" i="11" s="1"/>
  <c r="K126" i="11"/>
  <c r="H121" i="11"/>
  <c r="K121" i="11" s="1"/>
  <c r="H122" i="11"/>
  <c r="K122" i="11" s="1"/>
  <c r="F246" i="11"/>
  <c r="I246" i="11" s="1"/>
  <c r="G246" i="11"/>
  <c r="J246" i="11" s="1"/>
  <c r="J10" i="11"/>
  <c r="V121" i="11"/>
  <c r="Q190" i="11"/>
  <c r="O50" i="11"/>
  <c r="W121" i="11"/>
  <c r="W50" i="11"/>
  <c r="P50" i="11"/>
  <c r="M10" i="11"/>
  <c r="T246" i="11"/>
  <c r="O121" i="11"/>
  <c r="V50" i="11"/>
  <c r="H246" i="11"/>
  <c r="K246" i="11" s="1"/>
  <c r="K10" i="11"/>
  <c r="R10" i="11"/>
  <c r="S246" i="11"/>
  <c r="U122" i="11"/>
  <c r="L246" i="11"/>
  <c r="O10" i="11"/>
  <c r="U121" i="11"/>
  <c r="Q126" i="11"/>
  <c r="Q10" i="11" l="1"/>
  <c r="N246" i="11"/>
  <c r="W246" i="11" s="1"/>
  <c r="O246" i="11"/>
  <c r="M246" i="11"/>
  <c r="P246" i="11" s="1"/>
  <c r="P10" i="11"/>
  <c r="Q122" i="11"/>
  <c r="V10" i="11"/>
  <c r="Q121" i="11"/>
  <c r="R246" i="11"/>
  <c r="U246" i="11" s="1"/>
  <c r="U10" i="11"/>
  <c r="Q246" i="11" l="1"/>
  <c r="V246" i="11"/>
</calcChain>
</file>

<file path=xl/sharedStrings.xml><?xml version="1.0" encoding="utf-8"?>
<sst xmlns="http://schemas.openxmlformats.org/spreadsheetml/2006/main" count="455" uniqueCount="415">
  <si>
    <t>ВСЕГО ДОХОДОВ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</si>
  <si>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</si>
  <si>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</si>
  <si>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</si>
  <si>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</si>
  <si>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ПРОЧИЕ БЕЗВОЗМЕЗДНЫЕ ПОСТУПЛЕНИЯ</t>
  </si>
  <si>
    <t>000 2 07 00000 00 0000 000</t>
  </si>
  <si>
    <t>Предоставление негосударственными организациями грантов для получателей средств бюджетов городских округов</t>
  </si>
  <si>
    <t>000 2 04 04010 04 0000 150</t>
  </si>
  <si>
    <t>Прочие межбюджетные трансферты, передаваемые бюджетам городских округов</t>
  </si>
  <si>
    <t>000 2 02 49999 04 0000 150</t>
  </si>
  <si>
    <t>ИНЫЕ МЕЖБЮДЖЕТНЫЕ ТРАНСФЕРТЫ</t>
  </si>
  <si>
    <t>000 2 02 40000 00 0000 150</t>
  </si>
  <si>
    <t>Прочие субвенции бюджетам городских округов</t>
  </si>
  <si>
    <t>000 2 02 39999 04 0000 150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</si>
  <si>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</si>
  <si>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</si>
  <si>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</si>
  <si>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</si>
  <si>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</si>
  <si>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</si>
  <si>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>000 2 02 30029 04 0005 150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</si>
  <si>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</si>
  <si>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000 2 02 30029 04 0004 150</t>
  </si>
  <si>
    <t>000 2 02 30029 04 0000 150</t>
  </si>
  <si>
    <t xml:space="preserve"> - 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</si>
  <si>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 xml:space="preserve"> - на создание административных комиссий, уполномоченных рассматривать дела об административных правонарушениях в сфере благоустройства</t>
  </si>
  <si>
    <t>Субвенции бюджетам городских округов на выполнение передаваемых полномочий субъектов Российской Федерации</t>
  </si>
  <si>
    <t>000 2 02 30024 04 0000 150</t>
  </si>
  <si>
    <t>СУБВЕНЦИИ БЮДЖЕТАМ БЮДЖЕТНОЙ СИСТЕМЫ РОССИЙСКОЙ ФЕДЕРАЦИИ</t>
  </si>
  <si>
    <t>000 2 02 30000 00 0000 150</t>
  </si>
  <si>
    <t>Прочие субсидии бюджетам городских округов</t>
  </si>
  <si>
    <t>000 2 02 29999 04 0000 150</t>
  </si>
  <si>
    <t>000 2 02 27112 04 0000 150</t>
  </si>
  <si>
    <t>Субсидии бюджетам городских округов на обеспечение комплексного развития сельских территорий</t>
  </si>
  <si>
    <t>000 2 02 25576 04 0000 150</t>
  </si>
  <si>
    <t>Субсидии бюджетам городских округов на реализацию программ формирования современной городской среды</t>
  </si>
  <si>
    <t>000 2 02 25555 04 0000 150</t>
  </si>
  <si>
    <t xml:space="preserve">Субсидии бюджетам городских округов на поддержку отрасли культуры   </t>
  </si>
  <si>
    <t xml:space="preserve">000 2 02 25519 04 0000 150 </t>
  </si>
  <si>
    <t>Субсидии бюджетам городских округов на реализацию мероприятий по обеспечению жильем молодых семей</t>
  </si>
  <si>
    <t>000 2 02 25497 04 0000 150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</si>
  <si>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</si>
  <si>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</si>
  <si>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</si>
  <si>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000 2 02 25299 04 0000 150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</si>
  <si>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</si>
  <si>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000 2 02 25242 04 0000 150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</si>
  <si>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</si>
  <si>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000 2 02 25065 04 0000 150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</si>
  <si>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</si>
  <si>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000 2 02 25027 04 0000 150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</si>
  <si>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</si>
  <si>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000 2 02 20302 04 0000 150</t>
  </si>
  <si>
    <t xml:space="preserve"> - на ремонт дворовых территорий</t>
  </si>
  <si>
    <t xml:space="preserve"> - на софинансирование работ по капитальному ремонту и ремонту автомобильных дорог общего пользования местного значения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</si>
  <si>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</si>
  <si>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000 2 02 20216 04 0000 150</t>
  </si>
  <si>
    <t>СУБСИДИИ БЮДЖЕТАМ БЮДЖЕТНОЙ СИСТЕМЫ РОССИЙСКОЙ ФЕДЕРАЦИИ (МЕЖБЮДЖЕТНЫЕ СУБСИДИИ)</t>
  </si>
  <si>
    <t>000 2 02 20000 00 0000 150</t>
  </si>
  <si>
    <t xml:space="preserve">Прочие дотации бюджетам городских округов </t>
  </si>
  <si>
    <t>000 2 02 19999 04 0000 150</t>
  </si>
  <si>
    <t>Дотации бюджетам городских округов на выравнивание бюджетной обеспеченности</t>
  </si>
  <si>
    <t>000 2 02 15001 04 0000 150</t>
  </si>
  <si>
    <t>ДОТАЦИИ БЮДЖЕТАМ БЮДЖЕТНОЙ СИСТЕМЫ РОССИЙСКОЙ ФЕДЕРАЦИИ</t>
  </si>
  <si>
    <t>000 2 02 10000 00 0000 150</t>
  </si>
  <si>
    <t>БЕЗВОЗМЕЗДНЫЕ ПОСТУПЛЕНИЯ ОТ ДРУГИХ БЮДЖЕТОВ БЮДЖЕТНОЙ СИСТЕМЫ РОССИЙСКОЙ ФЕДЕРАЦИИ</t>
  </si>
  <si>
    <t>000 2 02 00000 00 0000 000</t>
  </si>
  <si>
    <t>БЕЗВОЗМЕЗДНЫЕ ПОСТУПЛЕНИЯ</t>
  </si>
  <si>
    <t>000 2 00 00000 00 0000 000</t>
  </si>
  <si>
    <t>Инициативные платежи, зачисляемые в бюджеты городских округов</t>
  </si>
  <si>
    <t>000 1 17 15020 04 0000 150</t>
  </si>
  <si>
    <t xml:space="preserve"> Поступления за выдачу разрешения на вырубку зеленых насаждений – порубочного билета на территории городского округа Ступино Московской области</t>
  </si>
  <si>
    <t>000 1 17 05040 04 0010 180</t>
  </si>
  <si>
    <t>000 1 17 05040 04 0009 180</t>
  </si>
  <si>
    <t>000 1 17 05040 04 0008 180</t>
  </si>
  <si>
    <t>Прочие неналоговые доходы бюджетов городских округов</t>
  </si>
  <si>
    <t>000 1 17 05040 04 0000 180</t>
  </si>
  <si>
    <t xml:space="preserve">Прочие неналоговые доходы бюджетов городских округов </t>
  </si>
  <si>
    <t>Невыясненные поступления, зачисляемые в бюджеты городских округов</t>
  </si>
  <si>
    <t>000 1 17 01040 04 0000 180</t>
  </si>
  <si>
    <t xml:space="preserve">ПРОЧИЕ НЕНАЛОГОВЫЕ ДОХОДЫ </t>
  </si>
  <si>
    <t>000 1 17 00000 00 0000 000</t>
  </si>
  <si>
    <t>ШТРАФЫ, САНКЦИИ, ВОЗМЕЩЕНИЕ УЩЕРБА</t>
  </si>
  <si>
    <t>000 1 16 00000 00 0000 000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</si>
  <si>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</si>
  <si>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</si>
  <si>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</si>
  <si>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</si>
  <si>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</si>
  <si>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</si>
  <si>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и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</si>
  <si>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000 1 14 02042 04 0000 410</t>
  </si>
  <si>
    <t>Доходы от продажи квартир, находящихся в собственности городских округов</t>
  </si>
  <si>
    <t>000 1 14 01040 04 0000 410</t>
  </si>
  <si>
    <t>ДОХОДЫ ОТ ПРОДАЖИ МАТЕРИАЛЬНЫХ И НЕМАТЕРИАЛЬНЫХ АКТИВОВ</t>
  </si>
  <si>
    <t>000 1 14 00000 00 0000 000</t>
  </si>
  <si>
    <t>000 1 13 02994 04 0007 130</t>
  </si>
  <si>
    <t>Прочие доходы от компенсации затрат бюджетов городских округов (родительская плата в ДДО)</t>
  </si>
  <si>
    <t>000 1 13 02994 04 0006 130</t>
  </si>
  <si>
    <t>Прочие доходы от компенсации затрат бюджетов городских округов (оздоровительная кампания детей)</t>
  </si>
  <si>
    <t xml:space="preserve">Возврат остатков (мун. задания "4") </t>
  </si>
  <si>
    <t>000 1 13 02994 04 0013 130</t>
  </si>
  <si>
    <t xml:space="preserve">Возврат остатков (администрация) </t>
  </si>
  <si>
    <t>000 1 13 02994 04 0012 130</t>
  </si>
  <si>
    <t>Прочие доходы от компенсации затрат бюджетов городских округов</t>
  </si>
  <si>
    <t>000 1 13 02994 04 0000 130</t>
  </si>
  <si>
    <t>Доходы поступающие в порядке возмещения расходов, понесенных в связи с эксплуатацией имущества городских округов</t>
  </si>
  <si>
    <t>000 1 13 02064 04 0000 130</t>
  </si>
  <si>
    <t>000 1 13 01994 04 0000 130</t>
  </si>
  <si>
    <t>Прочие доходы от оказания платных услуг (работ) получателями средств бюджетов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</si>
  <si>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</si>
  <si>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000 1 13 01530 04 0000 130</t>
  </si>
  <si>
    <t>ДОХОДЫ ОТ ОКАЗАНИЯ ПЛАТНЫХ УСЛУГ (РАБОТ) И КОМПЕНСАЦИИ ЗАТРАТ ГОСУДАРСТВА</t>
  </si>
  <si>
    <t>000 1 13 00000 00 0000 000</t>
  </si>
  <si>
    <t>Плата за размещение твердых коммунальных отходов</t>
  </si>
  <si>
    <t>Плата за размещение отходов производства</t>
  </si>
  <si>
    <t>Плата за сбросы загрязняющих веществ в водные объекты</t>
  </si>
  <si>
    <t>Плата за выбросы загрязняющих веществ в атмосферный воздух стационарными объектами</t>
  </si>
  <si>
    <t>Плата за негативное воздействие на окружающую среду</t>
  </si>
  <si>
    <t>000 1 12 01000 01 0000 120</t>
  </si>
  <si>
    <t>ПЛАТЕЖИ ПРИ ПОЛЬЗОВАНИИ ПРИРОДНЫМИ РЕСУРСАМИ</t>
  </si>
  <si>
    <t>000 1 12 00000 00 0000 000</t>
  </si>
  <si>
    <t xml:space="preserve">Поступления по плате, поступившей в рамках договора за предоставление права на установку и эксплуатацию рекламных конструкций </t>
  </si>
  <si>
    <t>000 1 11 09080 04 0009 120</t>
  </si>
  <si>
    <t>Поступления по плате, поступившей в рамках договора за предоставление права на размещение и эксплуатацию нестационарного торгового объекта</t>
  </si>
  <si>
    <t>000 1 11 09080 04 0008 120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</si>
  <si>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</si>
  <si>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000 1 11 09080 04 0000 120</t>
  </si>
  <si>
    <t>Поступления по плате за размещение объектов на землях или земельных участках, находящихся в муниципальной собственности или собственность на которые не разграничена)</t>
  </si>
  <si>
    <t xml:space="preserve">Поступления по плате за наем жилых помещений, находящихся в собственности муниципальных образований 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</si>
  <si>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</si>
  <si>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</si>
  <si>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</si>
  <si>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</si>
  <si>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</si>
  <si>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</si>
  <si>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</si>
  <si>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</si>
  <si>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</si>
  <si>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</si>
  <si>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</si>
  <si>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</si>
  <si>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</si>
  <si>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</si>
  <si>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</si>
  <si>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</si>
  <si>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</si>
  <si>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</si>
  <si>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</si>
  <si>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</si>
  <si>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</si>
  <si>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000 1 08 07173 01 0000 110</t>
  </si>
  <si>
    <t>Государственная пошлина за выдачу разрешения на установку рекламной конструкции</t>
  </si>
  <si>
    <t>000 1 08 07150 01 0000 110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</si>
  <si>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</si>
  <si>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</si>
  <si>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</t>
  </si>
  <si>
    <t>000 1 08 00000 00 0000 000</t>
  </si>
  <si>
    <t>Земельный налог с физических лиц, обладающих земельным участком, расположенным в границах городских округов</t>
  </si>
  <si>
    <t>000 1 06 06042 04 0000 110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</si>
  <si>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</si>
  <si>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</si>
  <si>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</t>
  </si>
  <si>
    <t>000 1 06 06000 00 0000 110</t>
  </si>
  <si>
    <t>Налог на имущество физических лиц</t>
  </si>
  <si>
    <t>000 1 06 01000 00 0000 110</t>
  </si>
  <si>
    <t>НАЛОГИ НА ИМУЩЕСТВО</t>
  </si>
  <si>
    <t>000 1 06 00000 00 0000 000</t>
  </si>
  <si>
    <t>Налог, взимаемый в связи с применением патентной системы налогообложения</t>
  </si>
  <si>
    <t>000 1 05 04000 02 0000 110</t>
  </si>
  <si>
    <t>Единый сельскохозяйственный налог</t>
  </si>
  <si>
    <t>000 1 05 03000 01 0000 110</t>
  </si>
  <si>
    <t>Единый налог на вмененный доход для отдельных видов деятельности</t>
  </si>
  <si>
    <t>000 1 05 02000 02 0000 110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</si>
  <si>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</si>
  <si>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</si>
  <si>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</si>
  <si>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</si>
  <si>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</si>
  <si>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</si>
  <si>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</si>
  <si>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</si>
  <si>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</si>
  <si>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</si>
  <si>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>Налог, взимаемый в связи с применением упрощенной системы налогообложения</t>
  </si>
  <si>
    <t>000 1 05 01000 00 0000 110</t>
  </si>
  <si>
    <t>НАЛОГИ НА СОВОКУПНЫЙ ДОХОД</t>
  </si>
  <si>
    <t>000 1 05 00000 00 0000 000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</si>
  <si>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</si>
  <si>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</si>
  <si>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</si>
  <si>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</si>
  <si>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</si>
  <si>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</si>
  <si>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</si>
  <si>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</si>
  <si>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</si>
  <si>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</si>
  <si>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</si>
  <si>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</si>
  <si>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</si>
  <si>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</si>
  <si>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</si>
  <si>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</si>
  <si>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</si>
  <si>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</si>
  <si>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</si>
  <si>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</si>
  <si>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</t>
  </si>
  <si>
    <t>000 1 01 02000 01 0000 110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</si>
  <si>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</si>
  <si>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</si>
  <si>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</si>
  <si>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</si>
  <si>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 xml:space="preserve">Наименование доходов </t>
  </si>
  <si>
    <t>Код бюджетной классификации Российской Федерации</t>
  </si>
  <si>
    <t>Плановый период
(тыс. рублей)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</si>
  <si>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</si>
  <si>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000 1 01 02080 01 0000 110</t>
  </si>
  <si>
    <t xml:space="preserve"> - в части поступлений инициативных платежей для реализации каждого инициативного проекта</t>
  </si>
  <si>
    <t xml:space="preserve"> - на 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</si>
  <si>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 xml:space="preserve"> - на осуществление переданных полномочий Московской области по транспортировке в морг, включая погрузоразгрузочные работы, с мет обнаружения или происшествия умерших для производства судебно - медицинской экспертизы</t>
  </si>
  <si>
    <t>отклонение, тыс. руб.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</si>
  <si>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</si>
  <si>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000 1 12 01070 01 0000 120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</si>
  <si>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</si>
  <si>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000 1 14 02042 04 0000 440</t>
  </si>
  <si>
    <t>Прочие доходы от компенсации затрат бюджетов городских округов (СД)</t>
  </si>
  <si>
    <t>Прочие доходы от компенсации затрат бюджетов городских округов (КСП)</t>
  </si>
  <si>
    <t>Прочие доходы от компенсации затрат бюджетов городских округов (ФУ)</t>
  </si>
  <si>
    <t>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</si>
  <si>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</si>
  <si>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</si>
  <si>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000 2 19 60010 04 0000 150</t>
  </si>
  <si>
    <t xml:space="preserve"> -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</si>
  <si>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обеспечение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</si>
  <si>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</si>
  <si>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 xml:space="preserve"> - на мероприятия по организации отдыха детей в каникулярное время </t>
  </si>
  <si>
    <t xml:space="preserve"> - на 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</si>
  <si>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 xml:space="preserve"> - на ямочный ремонт асфальтового покрытия дворовых территорий</t>
  </si>
  <si>
    <t>Субсидии бюджетам городских округов на реализацию мероприятий по модернизации школьных систем образования</t>
  </si>
  <si>
    <t>000 2 02 25750 04 0000 150</t>
  </si>
  <si>
    <t>000 1 13 02994 04 0004 130</t>
  </si>
  <si>
    <t>000 1 13 02994 04 0005 130</t>
  </si>
  <si>
    <t>000 1 13 02994 04 0014 130</t>
  </si>
  <si>
    <t>Компенсация затрат (за счет возникшей экономии)</t>
  </si>
  <si>
    <t xml:space="preserve">Возврат дебиторской задолженности (администрация) </t>
  </si>
  <si>
    <t>Прочие доходы от компенсации затрат бюджетов городских округов (МКУ ЦБУ)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</si>
  <si>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</t>
  </si>
  <si>
    <t>000 2 02 45519 04 0000 150</t>
  </si>
  <si>
    <t>Межбюджетные трансферты, передаваемые бюджетам городских округов на поддержку отрасли культуры</t>
  </si>
  <si>
    <t>000 2 03 04000 04 0000 150</t>
  </si>
  <si>
    <t>Безвозмездные поступления от государственных (муниципальных) организаций в бюджеты городских округов</t>
  </si>
  <si>
    <t>000 1 11 09044 04 0003 120</t>
  </si>
  <si>
    <t>000 1 11 09044 04 0019 120</t>
  </si>
  <si>
    <t>Поступления по плате за право заключения договора на организацию ярмарок на месте проведения ярмарок, включенном в Сводный перечень мест проведения ярмарок на территории Московской области</t>
  </si>
  <si>
    <t xml:space="preserve"> - на 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</si>
  <si>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</si>
  <si>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000 1 05 07000 01 0000 110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</si>
  <si>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</si>
  <si>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 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</si>
  <si>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</si>
  <si>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000 1 08 03010 01 1050 110</t>
  </si>
  <si>
    <t>000 1 08 03010 01 1060 110</t>
  </si>
  <si>
    <t>000 1 08 03010 01 4000 110</t>
  </si>
  <si>
    <t>000 1 11 05024 04 0002 120</t>
  </si>
  <si>
    <t>Плата за часть земельного участка, превышающего установленный администрацией городского округа Ступино Московской области размер родственного, почетного, воинского захоронения</t>
  </si>
  <si>
    <t>000 1 13 01994 04 0001 130</t>
  </si>
  <si>
    <t xml:space="preserve">Доходы от платных услуг, оказываемых казенными учреждениями (МКУ) </t>
  </si>
  <si>
    <t>000 1 13 01994 04 0002 130</t>
  </si>
  <si>
    <t>000 1 13 01994 04 0003 130</t>
  </si>
  <si>
    <t>Плата за предоставление места для создания семейного (родового) захоронения</t>
  </si>
  <si>
    <t>000 1 13 02994 04 0008 130</t>
  </si>
  <si>
    <t>Прочие доходы от компенсации затрат бюджетов городских округов (прочие поступления) (администрация)</t>
  </si>
  <si>
    <t>000 1 13 02994 04 0015 130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</si>
  <si>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</si>
  <si>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000 1 14 13040 04 0000 410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</si>
  <si>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</si>
  <si>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 xml:space="preserve"> - в части модернизации муниципальных детских школ искусств по видам искусств путем их реконструкции, капитального ремонта</t>
  </si>
  <si>
    <t xml:space="preserve"> - на компенсацию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</si>
  <si>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 xml:space="preserve"> - на осуществление переданных полномочий Московской области по оформлению сибиреязвенных скотомогильников в собственность Московской области, обустройству и содержанию сибиреязвенных скотомогильников</t>
  </si>
  <si>
    <t xml:space="preserve"> - на осуществление отдельных государственных полномочий в части присвоения адресов объектам адресации и согласования перепланировки помещений в многоквартирном доме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</si>
  <si>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</si>
  <si>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000 2 02 35135 04 0000 150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</si>
  <si>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</si>
  <si>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000 1 14 06024 04 0000 430</t>
  </si>
  <si>
    <t xml:space="preserve"> - на обеспечение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</si>
  <si>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Субсидии бюджетам городских округов на обеспечение оснащения государственных и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</si>
  <si>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000 2 02 25786 04 0000 150</t>
  </si>
  <si>
    <t xml:space="preserve"> - на проведение капитального ремонта, технического переоснащения и благоустройство территорий муниципальных объектов культуры</t>
  </si>
  <si>
    <t xml:space="preserve"> -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</t>
  </si>
  <si>
    <t xml:space="preserve"> - в части благоустройства общественных территорий</t>
  </si>
  <si>
    <t xml:space="preserve"> - на капитальный ремонт гидротехнических сооружений, находящихся в муниципальной собственности, в том числе разработку проектной документации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</si>
  <si>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</si>
  <si>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000 2 02 25172 04 0000 150</t>
  </si>
  <si>
    <t>000 2 02 35179 04 0000 150</t>
  </si>
  <si>
    <t>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</si>
  <si>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"</t>
  </si>
  <si>
    <t>000 1 01 02130 01 0000 110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</si>
  <si>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</si>
  <si>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</si>
  <si>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</si>
  <si>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Субсидии бюджетам городских округов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</si>
  <si>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000 2 02 25232 04 0000 150</t>
  </si>
  <si>
    <t xml:space="preserve"> - на государственную поддержку отрасли культуры (в части поддержки лучших работников сельских учреждений культуры)</t>
  </si>
  <si>
    <t xml:space="preserve"> - на государственную поддержку отрасли культуры (в части поддержки лучших сельских учреждений культуры)</t>
  </si>
  <si>
    <t>Возврат возвратов (субсидия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бюджетов)</t>
  </si>
  <si>
    <t>2026 год</t>
  </si>
  <si>
    <t>000 1 11 05034 04 0002 120</t>
  </si>
  <si>
    <t>000 1 11 05034 04 0003 120</t>
  </si>
  <si>
    <t>000 1 13 01994 04 0006 130</t>
  </si>
  <si>
    <t>000 1 13 01994 04 0007 130</t>
  </si>
  <si>
    <t>000 1 13 01994 04 0008 130</t>
  </si>
  <si>
    <t>000 1 13 02064 04 0002 130</t>
  </si>
  <si>
    <t>000 1 13 02064 04 0003 130</t>
  </si>
  <si>
    <t>000 1 13 02994 04 0009 130</t>
  </si>
  <si>
    <t xml:space="preserve"> - прочие доходы от компенсации затрат бюджетов городских округов (возврат дебиторской задолженности) (МКУ РС)</t>
  </si>
  <si>
    <t>000 1 13 02994 04 0010 130</t>
  </si>
  <si>
    <t xml:space="preserve"> - прочие доходы от компенсации затрат бюджетов городских округов (возврат дебиторской задолженности) (МКУ СС)</t>
  </si>
  <si>
    <t>Прочие доходы от компенсации затрат бюджетов городских округов (оплата услуг по погребению)  (МКУ ЦБУ)</t>
  </si>
  <si>
    <t xml:space="preserve"> - на создание доступной среды в муниципальных учреждениях культуры </t>
  </si>
  <si>
    <t xml:space="preserve"> -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</si>
  <si>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</si>
  <si>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городских округов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</si>
  <si>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 - на устройство контейнерных площадок</t>
  </si>
  <si>
    <t xml:space="preserve"> - на мероприятия по улучшению жилищных условий граждан, проживающих на сельских территориях</t>
  </si>
  <si>
    <t xml:space="preserve"> - проведение работ по капитальному ремонту зданий региональных (муниципальных) общеобразовательных организаций</t>
  </si>
  <si>
    <t xml:space="preserve"> - оснащение отремонтированных зданий общеобразовательных организаций средствами обучения и воспитания)</t>
  </si>
  <si>
    <t xml:space="preserve"> - 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</si>
  <si>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>000 2 02 25179 04 0000 150</t>
  </si>
  <si>
    <t>000 2 02 25213 04 0000 150</t>
  </si>
  <si>
    <t>отклонение к первоначально утвержденному бюджету, тыс. руб.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</si>
  <si>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</si>
  <si>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</si>
  <si>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000 2 02 35134 04 0000 150</t>
  </si>
  <si>
    <t>000 2 02 35176 04 0000 150</t>
  </si>
  <si>
    <t xml:space="preserve"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</t>
  </si>
  <si>
    <t>000 2 02 45179 04 0000 150</t>
  </si>
  <si>
    <t>2 18 04010 04 0000 150</t>
  </si>
  <si>
    <t>2 18 04020 04 0000 150</t>
  </si>
  <si>
    <t>2 18 04030 04 0000 150</t>
  </si>
  <si>
    <t>Доходы бюджетов городских округов от возврата иными организациями остатков субсидий прошлых лет</t>
  </si>
  <si>
    <r>
      <t xml:space="preserve"> -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  </r>
    <r>
      <rPr>
        <b/>
        <i/>
        <sz val="12"/>
        <rFont val="Arial"/>
        <family val="2"/>
        <charset val="204"/>
      </rPr>
      <t>,</t>
    </r>
    <r>
      <rPr>
        <i/>
        <sz val="12"/>
        <rFont val="Arial"/>
        <family val="2"/>
        <charset val="204"/>
      </rPr>
      <t xml:space="preserve">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  </r>
  </si>
  <si>
    <t xml:space="preserve"> - на 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</t>
  </si>
  <si>
    <t xml:space="preserve">утвержденный бюджет </t>
  </si>
  <si>
    <t>000 1 12 01010 01 6000 120</t>
  </si>
  <si>
    <t>000 1 12 01030 01 6000 120</t>
  </si>
  <si>
    <t>000 1 12 01041 01 6000 120</t>
  </si>
  <si>
    <t>000 1 12 01042 01 6000 120</t>
  </si>
  <si>
    <r>
      <t xml:space="preserve"> - на обеспечение мероприятий по переселению граждан из аварийного жилищного фонда, признанного аварийным </t>
    </r>
    <r>
      <rPr>
        <b/>
        <i/>
        <sz val="12"/>
        <rFont val="Arial"/>
        <family val="2"/>
        <charset val="204"/>
      </rPr>
      <t>до</t>
    </r>
    <r>
      <rPr>
        <i/>
        <sz val="12"/>
        <rFont val="Arial"/>
        <family val="2"/>
        <charset val="204"/>
      </rPr>
      <t xml:space="preserve"> 1 января 2017 года</t>
    </r>
  </si>
  <si>
    <r>
      <t xml:space="preserve"> - на обеспечение мероприятий по переселению граждан из аварийного жилищного фонда, признанного таковым </t>
    </r>
    <r>
      <rPr>
        <b/>
        <i/>
        <sz val="12"/>
        <rFont val="Arial"/>
        <family val="2"/>
        <charset val="204"/>
      </rPr>
      <t>после</t>
    </r>
    <r>
      <rPr>
        <i/>
        <sz val="12"/>
        <rFont val="Arial"/>
        <family val="2"/>
        <charset val="204"/>
      </rPr>
      <t xml:space="preserve"> 1 января 2017 года</t>
    </r>
  </si>
  <si>
    <t>000 2 02 25229 04 0000 150</t>
  </si>
  <si>
    <t>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</si>
  <si>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000 2 02 25239 04 0000 150</t>
  </si>
  <si>
    <t>Субсидии бюджетам городских округов на модернизацию инфраструктуры общего образования в отдельных субъектах Российской Федерации</t>
  </si>
  <si>
    <t>000 2 02 25239 04 0002 150</t>
  </si>
  <si>
    <t>000 2 02 25239 04 0003 150</t>
  </si>
  <si>
    <t>000 2 02 25239 04 0011 150</t>
  </si>
  <si>
    <t xml:space="preserve"> - на реализацию мероприятий по строительству и реконструкции сетей теплоснабжения муниципальной собственности</t>
  </si>
  <si>
    <t xml:space="preserve"> - на реализацию мероприятий по капитальному ремонту сетей теплоснабжения на территории муниципальных образований</t>
  </si>
  <si>
    <t xml:space="preserve"> - на реализацию мероприятий по капитальному ремонту объектов теплоснабжения</t>
  </si>
  <si>
    <t xml:space="preserve"> - финансовое обеспечение стимулирующих выплат работникам культурно-досуговых учреждений в Московской области с высоким уровнем достижений работы в сфере культуры</t>
  </si>
  <si>
    <t xml:space="preserve"> - на осуществление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</si>
  <si>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 xml:space="preserve"> - на модернизацию библиотек в части комплектования книжных фондов муниципальных общедоступных библиотек и государственной общедоступной библиотеки Московской области</t>
  </si>
  <si>
    <t>Поступления доходов в бюджет городского округа Ступино Московской области 
на 2025 год и на плановый период 2026-2027 годов</t>
  </si>
  <si>
    <t xml:space="preserve"> 2025 год
(тыс. рублей) </t>
  </si>
  <si>
    <t>2027 год</t>
  </si>
  <si>
    <t>000 2 02 25013 04 0000 150</t>
  </si>
  <si>
    <t>Субсидии бюджетам городских округов на сокращение доли загрязненных сточных вод</t>
  </si>
  <si>
    <t>000 2 02 25424 04 0000 150</t>
  </si>
  <si>
    <t>Субсидии бюджетам городских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</si>
  <si>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 xml:space="preserve"> - на устройство сезонных ледяных катков</t>
  </si>
  <si>
    <t xml:space="preserve"> - на проведение ремонта объектов муниципальных культурно-досуговых учреждений в сельской местности</t>
  </si>
  <si>
    <t>000 2 02 45303 04 0000 150</t>
  </si>
  <si>
    <t xml:space="preserve"> - на выплату ежемесячных доплат за напряженный труд работникам муниципальных дошкольных и общеобразовательных организаций</t>
  </si>
  <si>
    <t xml:space="preserve"> - на стимулирующие выплаты руководителям муниципальных общеобразовательных организаций по итогам оценки эффективности механизмов управления качеством образовательных результатов и эффективности механизмов управления качеством образовательной деятельности в общеобразовательных организациях</t>
  </si>
  <si>
    <t xml:space="preserve"> - на возмещение затрат, связанных с получением комплексных экологических разрешений</t>
  </si>
  <si>
    <t>уточнение _________</t>
  </si>
  <si>
    <t xml:space="preserve"> - на модернизацию инфраструктуры общего образования в отдельных субъектах Российской Федерации (строительство школы на 825 мест, мкр Юго-Западный г.Ступино)</t>
  </si>
  <si>
    <t xml:space="preserve"> - на модернизацию инфраструктуры общего образования в отдельных субъектах Российской Федерации (строительство школы на 550 мест, квартал Надежда г.Ступино)</t>
  </si>
  <si>
    <t xml:space="preserve"> - на модернизацию инфраструктуры общего образования в отдельных субъектах Российской Федерации (пристройка Верзиловская школа)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</si>
  <si>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</si>
  <si>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- на выплату компенсации работникам, привлекаемым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</t>
  </si>
  <si>
    <t xml:space="preserve"> - на выплату пособий и доплат педагогическим работникам муниципальных и общеобразовательных организаций - молодым специалистам</t>
  </si>
  <si>
    <t xml:space="preserve"> - на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</si>
  <si>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 xml:space="preserve"> - на реализацию программ формирования современной городской среды в части благоустройства общественных территорий</t>
  </si>
  <si>
    <t>000 1 17 05040 04 0006 180</t>
  </si>
  <si>
    <t>000 1 17 05040 04 0007 180</t>
  </si>
  <si>
    <r>
      <t xml:space="preserve"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 </t>
    </r>
    <r>
      <rPr>
        <i/>
        <sz val="11"/>
        <rFont val="Arial"/>
        <family val="2"/>
        <charset val="204"/>
      </rPr>
      <t>МКУ ХЭС</t>
    </r>
  </si>
  <si>
    <r>
      <t xml:space="preserve"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 </t>
    </r>
    <r>
      <rPr>
        <i/>
        <sz val="11"/>
        <rFont val="Arial"/>
        <family val="2"/>
        <charset val="204"/>
      </rPr>
      <t>МКУ МФЦ</t>
    </r>
  </si>
  <si>
    <r>
      <t xml:space="preserve">Доходы от платных услуг, оказываемых казенными учреждениями </t>
    </r>
    <r>
      <rPr>
        <i/>
        <sz val="11"/>
        <rFont val="Arial"/>
        <family val="2"/>
        <charset val="204"/>
      </rPr>
      <t xml:space="preserve">(МКУ МФЦ) </t>
    </r>
  </si>
  <si>
    <r>
      <t xml:space="preserve">Доходы от платных услуг, оказываемых казенными учреждениями </t>
    </r>
    <r>
      <rPr>
        <i/>
        <sz val="11"/>
        <rFont val="Arial"/>
        <family val="2"/>
        <charset val="204"/>
      </rPr>
      <t xml:space="preserve">(МКУ Благоустройство) </t>
    </r>
  </si>
  <si>
    <r>
      <t xml:space="preserve">Доходы поступающие в порядке возмещения расходов, понесенных в связи с эксплуатацией имущества городских округов </t>
    </r>
    <r>
      <rPr>
        <i/>
        <sz val="11"/>
        <rFont val="Arial"/>
        <family val="2"/>
        <charset val="204"/>
      </rPr>
      <t>(МКУ МФЦ)</t>
    </r>
  </si>
  <si>
    <r>
      <t xml:space="preserve">Доходы поступающие в порядке возмещения расходов, понесенных в связи с эксплуатацией имущества городских округов </t>
    </r>
    <r>
      <rPr>
        <i/>
        <sz val="11"/>
        <rFont val="Arial"/>
        <family val="2"/>
        <charset val="204"/>
      </rPr>
      <t>(МКУ ХЭС)</t>
    </r>
  </si>
  <si>
    <t xml:space="preserve">Неосновательное обогащение за пользование земельными участками и имуществом </t>
  </si>
  <si>
    <t xml:space="preserve"> - на обеспечение комплексной инфраструктурой земельных участков для предоставления отдельным категориям специалистов, работающих в государственных учреждениях здравоохранения Московской области</t>
  </si>
  <si>
    <t xml:space="preserve"> - на финансовое обеспечение выплат преподавателям в области музыкального искусства организаций дополнительного образования сферы культуры</t>
  </si>
  <si>
    <t>Межбюджетные трансферты,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</si>
  <si>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000 2 02 45050 04 0000 150</t>
  </si>
  <si>
    <t>000 2 02 25559 04 0000 150</t>
  </si>
  <si>
    <t>Субсидии бюджетам городских округов на оснащение предметных кабинетов общеобразовательных организаций средствами обучения и воспитания</t>
  </si>
  <si>
    <t xml:space="preserve"> - на приобретение музыкальных инструментов, оборудования и учебных материалов для оснащения образовательных организаций в сфере культуры Московской области</t>
  </si>
  <si>
    <t xml:space="preserve"> - на строительство и реконструкцию сетей водоснабжения, водоотведения, теплоснабжения</t>
  </si>
  <si>
    <t>Приложение 1
к решению Совета депутатов
городского округа Ступино Московской области
"О бюджете городского округа Ступино
Московской области на 2025 год и
на плановый период 2026-2027 годов"
от "20"декабря 2024 № 307/31</t>
  </si>
  <si>
    <t>"Приложение 1
к решению Совета депутатов
городского округа Ступино Московской области
"О бюджете городского округа Ступино
Московской области на 2025 год и 
на плановый период 2026-2027 годов"
от "20" декабря 2024 № 307/31</t>
  </si>
  <si>
    <t xml:space="preserve"> - на проведение капитального ремонта муниципальных объектов физической культуры и спорта</t>
  </si>
  <si>
    <t xml:space="preserve"> - на реализацию мероприятий по строительству и реконструкции объектов теплоснабжения муниципальной собственности</t>
  </si>
  <si>
    <r>
      <t xml:space="preserve"> - на капитальные вложения в общеобразовательные организации в целях обеспечения односменного режима обучения </t>
    </r>
    <r>
      <rPr>
        <i/>
        <sz val="12"/>
        <color rgb="FF00B050"/>
        <rFont val="Arial"/>
        <family val="2"/>
        <charset val="204"/>
      </rPr>
      <t>(строительство школы на 550 мест, квартал Надежда г.Ступино)</t>
    </r>
  </si>
  <si>
    <t>000 2 02 27112 04 0003 150</t>
  </si>
  <si>
    <t xml:space="preserve"> - на обеспечение переданных государственных полномочий Московской области по организации деятельности по сбору (в том числе раздельному сбору),отходов на лесных участках в составе земель лесного фонда, не представленных гражданам и юридическим лицам, а также по транспортированию, обработке и утилизации таких отходов </t>
  </si>
  <si>
    <t xml:space="preserve"> - на реализацию первоочередных мероприятий по капитальному ремонту сетей теплоснабжения</t>
  </si>
  <si>
    <t>уточнение февраль</t>
  </si>
  <si>
    <t>Субсидии бюджетам городских округов на софинансирование реализации мероприятий по капитальным вложениям в объекты муниципальной собственности, капитальному ремонту объектов государственной собственности субъектов Российской Федерации (муниципальной собственности) и (или) сохранению объектов культурного наследияских округов на софинансирование капитальных вложений в объекты муниципальной собственности</t>
  </si>
  <si>
    <r>
      <t xml:space="preserve">Приложение 1
к решению Совета депутатов
городского округа Ступино Московской области
«О внесении изменений в решение Совета депутатов
городского округа Ступино Московской области
от "20"декабря 2024 № 307/31 «О бюджете городского округа Ступино Московской области на 2025 год и 
на плановый период 2026-2027 годов"
</t>
    </r>
    <r>
      <rPr>
        <u/>
        <sz val="10"/>
        <rFont val="Arial"/>
        <family val="2"/>
        <charset val="204"/>
      </rPr>
      <t>от "21" февраля 2025 № 335/33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</si>
</sst>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#,##0.0"/>
    <numFmt numFmtId="166" formatCode="_-* #,##0.00\ _₽_-;\-* #,##0.00\ _₽_-;_-* &quot;-&quot;??\ _₽_-;_-@_-"/>
    <numFmt numFmtId="167" formatCode="#,##0.00000"/>
  </numFmts>
  <fonts count="2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i/>
      <sz val="11"/>
      <name val="Arial"/>
      <family val="2"/>
      <charset val="204"/>
    </font>
    <font>
      <u/>
      <sz val="12"/>
      <color indexed="12"/>
      <name val="Times New Roman"/>
      <family val="1"/>
      <charset val="204"/>
    </font>
    <font>
      <b/>
      <i/>
      <sz val="12"/>
      <name val="Arial"/>
      <family val="2"/>
      <charset val="204"/>
    </font>
    <font>
      <b/>
      <sz val="12"/>
      <color rgb="FF0000FF"/>
      <name val="Arial"/>
      <family val="2"/>
      <charset val="204"/>
    </font>
    <font>
      <sz val="12"/>
      <name val="Bookman Old Style"/>
      <family val="1"/>
      <charset val="204"/>
    </font>
    <font>
      <sz val="8"/>
      <color indexed="8"/>
      <name val="Arial"/>
      <family val="2"/>
      <charset val="204"/>
    </font>
    <font>
      <sz val="12"/>
      <color theme="1"/>
      <name val="Times New Roman"/>
      <family val="2"/>
      <charset val="204"/>
    </font>
    <font>
      <b/>
      <sz val="9"/>
      <name val="Arial"/>
      <family val="2"/>
      <charset val="204"/>
    </font>
    <font>
      <b/>
      <sz val="9"/>
      <color rgb="FF0000FF"/>
      <name val="Arial"/>
      <family val="2"/>
      <charset val="204"/>
    </font>
    <font>
      <sz val="9"/>
      <color rgb="FF0000FF"/>
      <name val="Arial"/>
      <family val="2"/>
      <charset val="204"/>
    </font>
    <font>
      <sz val="9"/>
      <name val="Arial"/>
      <family val="2"/>
      <charset val="204"/>
    </font>
    <font>
      <sz val="10"/>
      <color rgb="FF0000FF"/>
      <name val="Arial"/>
      <family val="2"/>
      <charset val="204"/>
    </font>
    <font>
      <i/>
      <sz val="12"/>
      <color rgb="FF00B050"/>
      <name val="Arial"/>
      <family val="2"/>
      <charset val="204"/>
    </font>
    <font>
      <u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39">
    <xf numFmtId="0" fontId="0" fillId="0" borderId="0"/>
    <xf numFmtId="0" fontId="5" fillId="0" borderId="2"/>
    <xf numFmtId="164" fontId="6" fillId="0" borderId="2" applyFont="0" applyFill="0" applyBorder="0" applyAlignment="0" applyProtection="0"/>
    <xf numFmtId="0" fontId="6" fillId="0" borderId="2"/>
    <xf numFmtId="0" fontId="7" fillId="0" borderId="2"/>
    <xf numFmtId="0" fontId="8" fillId="0" borderId="2"/>
    <xf numFmtId="0" fontId="4" fillId="0" borderId="2"/>
    <xf numFmtId="0" fontId="9" fillId="0" borderId="2"/>
    <xf numFmtId="0" fontId="8" fillId="0" borderId="2"/>
    <xf numFmtId="0" fontId="3" fillId="0" borderId="2"/>
    <xf numFmtId="0" fontId="3" fillId="0" borderId="2"/>
    <xf numFmtId="0" fontId="6" fillId="0" borderId="2"/>
    <xf numFmtId="0" fontId="3" fillId="0" borderId="2"/>
    <xf numFmtId="166" fontId="6" fillId="0" borderId="2" applyFont="0" applyFill="0" applyBorder="0" applyAlignment="0" applyProtection="0"/>
    <xf numFmtId="0" fontId="6" fillId="0" borderId="2"/>
    <xf numFmtId="0" fontId="4" fillId="0" borderId="2"/>
    <xf numFmtId="0" fontId="16" fillId="0" borderId="2" applyNumberFormat="0" applyFill="0" applyBorder="0" applyAlignment="0" applyProtection="0">
      <alignment vertical="top"/>
      <protection locked="0"/>
    </xf>
    <xf numFmtId="0" fontId="8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6" fillId="0" borderId="2"/>
    <xf numFmtId="0" fontId="7" fillId="0" borderId="2"/>
    <xf numFmtId="0" fontId="8" fillId="0" borderId="2"/>
    <xf numFmtId="0" fontId="2" fillId="0" borderId="2"/>
    <xf numFmtId="0" fontId="8" fillId="0" borderId="2"/>
    <xf numFmtId="0" fontId="6" fillId="0" borderId="2"/>
    <xf numFmtId="0" fontId="2" fillId="0" borderId="2"/>
    <xf numFmtId="0" fontId="7" fillId="0" borderId="2"/>
    <xf numFmtId="0" fontId="2" fillId="0" borderId="2"/>
    <xf numFmtId="0" fontId="2" fillId="0" borderId="2"/>
    <xf numFmtId="0" fontId="7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19" fillId="0" borderId="2"/>
    <xf numFmtId="0" fontId="19" fillId="0" borderId="2"/>
    <xf numFmtId="0" fontId="6" fillId="0" borderId="2"/>
    <xf numFmtId="0" fontId="2" fillId="0" borderId="2"/>
    <xf numFmtId="0" fontId="8" fillId="0" borderId="2"/>
    <xf numFmtId="0" fontId="4" fillId="0" borderId="2"/>
    <xf numFmtId="0" fontId="6" fillId="0" borderId="2"/>
    <xf numFmtId="0" fontId="7" fillId="0" borderId="2"/>
    <xf numFmtId="0" fontId="7" fillId="0" borderId="2"/>
    <xf numFmtId="0" fontId="2" fillId="0" borderId="2"/>
    <xf numFmtId="0" fontId="2" fillId="0" borderId="2"/>
    <xf numFmtId="0" fontId="21" fillId="0" borderId="2"/>
    <xf numFmtId="0" fontId="2" fillId="0" borderId="2"/>
    <xf numFmtId="0" fontId="8" fillId="0" borderId="2"/>
    <xf numFmtId="0" fontId="2" fillId="0" borderId="2"/>
    <xf numFmtId="0" fontId="2" fillId="0" borderId="2"/>
    <xf numFmtId="0" fontId="2" fillId="0" borderId="2"/>
    <xf numFmtId="0" fontId="7" fillId="0" borderId="2"/>
    <xf numFmtId="0" fontId="2" fillId="0" borderId="2"/>
    <xf numFmtId="0" fontId="2" fillId="0" borderId="2"/>
    <xf numFmtId="0" fontId="2" fillId="0" borderId="2"/>
    <xf numFmtId="0" fontId="6" fillId="0" borderId="2"/>
    <xf numFmtId="0" fontId="8" fillId="0" borderId="2"/>
    <xf numFmtId="0" fontId="2" fillId="0" borderId="2"/>
    <xf numFmtId="0" fontId="20" fillId="0" borderId="2" applyFill="0" applyProtection="0"/>
    <xf numFmtId="0" fontId="2" fillId="0" borderId="2"/>
    <xf numFmtId="0" fontId="4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4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7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166" fontId="2" fillId="0" borderId="2" applyFont="0" applyFill="0" applyBorder="0" applyAlignment="0" applyProtection="0"/>
    <xf numFmtId="164" fontId="6" fillId="0" borderId="2" applyFont="0" applyFill="0" applyBorder="0" applyAlignment="0" applyProtection="0"/>
    <xf numFmtId="0" fontId="4" fillId="0" borderId="2"/>
    <xf numFmtId="0" fontId="1" fillId="0" borderId="2"/>
    <xf numFmtId="0" fontId="1" fillId="0" borderId="2"/>
    <xf numFmtId="0" fontId="4" fillId="0" borderId="2"/>
    <xf numFmtId="0" fontId="1" fillId="0" borderId="2"/>
    <xf numFmtId="0" fontId="4" fillId="0" borderId="2"/>
    <xf numFmtId="0" fontId="4" fillId="0" borderId="2"/>
  </cellStyleXfs>
  <cellXfs count="115">
    <xf numFmtId="0" fontId="0" fillId="0" borderId="0" xfId="0"/>
    <xf numFmtId="0" fontId="11" fillId="0" borderId="2" xfId="1" applyFont="1" applyFill="1" applyAlignment="1">
      <alignment vertical="center" wrapText="1"/>
    </xf>
    <xf numFmtId="0" fontId="11" fillId="0" borderId="2" xfId="1" applyFont="1" applyFill="1" applyAlignment="1">
      <alignment horizontal="center" vertical="center"/>
    </xf>
    <xf numFmtId="0" fontId="11" fillId="0" borderId="2" xfId="1" applyFont="1" applyFill="1" applyAlignment="1">
      <alignment vertical="center"/>
    </xf>
    <xf numFmtId="1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/>
    </xf>
    <xf numFmtId="165" fontId="10" fillId="0" borderId="1" xfId="2" applyNumberFormat="1" applyFont="1" applyFill="1" applyBorder="1" applyAlignment="1" applyProtection="1">
      <alignment horizontal="center" vertical="center"/>
    </xf>
    <xf numFmtId="0" fontId="10" fillId="0" borderId="2" xfId="1" applyFont="1" applyFill="1" applyAlignment="1">
      <alignment vertical="center"/>
    </xf>
    <xf numFmtId="0" fontId="10" fillId="0" borderId="1" xfId="1" applyNumberFormat="1" applyFont="1" applyFill="1" applyBorder="1" applyAlignment="1" applyProtection="1">
      <alignment horizontal="left" vertical="center" wrapText="1" indent="1"/>
    </xf>
    <xf numFmtId="1" fontId="11" fillId="0" borderId="1" xfId="1" applyNumberFormat="1" applyFont="1" applyFill="1" applyBorder="1" applyAlignment="1" applyProtection="1">
      <alignment horizontal="center" vertical="center" wrapText="1"/>
    </xf>
    <xf numFmtId="0" fontId="11" fillId="0" borderId="1" xfId="1" applyNumberFormat="1" applyFont="1" applyFill="1" applyBorder="1" applyAlignment="1" applyProtection="1">
      <alignment horizontal="left" vertical="center" wrapText="1" indent="1"/>
    </xf>
    <xf numFmtId="0" fontId="12" fillId="0" borderId="1" xfId="1" applyNumberFormat="1" applyFont="1" applyFill="1" applyBorder="1" applyAlignment="1" applyProtection="1">
      <alignment horizontal="left" vertical="center" wrapText="1" indent="2"/>
    </xf>
    <xf numFmtId="1" fontId="10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3" applyNumberFormat="1" applyFont="1" applyFill="1" applyBorder="1" applyAlignment="1" applyProtection="1">
      <alignment horizontal="left" vertical="center" wrapText="1" indent="1"/>
    </xf>
    <xf numFmtId="0" fontId="11" fillId="0" borderId="1" xfId="3" applyNumberFormat="1" applyFont="1" applyFill="1" applyBorder="1" applyAlignment="1" applyProtection="1">
      <alignment horizontal="left" vertical="center" wrapText="1" indent="1"/>
    </xf>
    <xf numFmtId="0" fontId="11" fillId="0" borderId="1" xfId="1" applyNumberFormat="1" applyFont="1" applyFill="1" applyBorder="1" applyAlignment="1" applyProtection="1">
      <alignment horizontal="left" vertical="center" wrapText="1" indent="2"/>
    </xf>
    <xf numFmtId="1" fontId="11" fillId="0" borderId="1" xfId="3" applyNumberFormat="1" applyFont="1" applyFill="1" applyBorder="1" applyAlignment="1" applyProtection="1">
      <alignment horizontal="center" vertical="center" wrapText="1"/>
    </xf>
    <xf numFmtId="0" fontId="12" fillId="0" borderId="1" xfId="1" applyNumberFormat="1" applyFont="1" applyFill="1" applyBorder="1" applyAlignment="1" applyProtection="1">
      <alignment horizontal="left" vertical="center" wrapText="1" indent="3"/>
    </xf>
    <xf numFmtId="1" fontId="10" fillId="0" borderId="3" xfId="1" applyNumberFormat="1" applyFont="1" applyFill="1" applyBorder="1" applyAlignment="1" applyProtection="1">
      <alignment horizontal="center" vertical="center" wrapText="1"/>
    </xf>
    <xf numFmtId="0" fontId="11" fillId="0" borderId="4" xfId="1" applyFont="1" applyFill="1" applyBorder="1" applyAlignment="1">
      <alignment horizontal="left" vertical="center" wrapText="1" indent="1"/>
    </xf>
    <xf numFmtId="49" fontId="11" fillId="0" borderId="1" xfId="4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 indent="1"/>
    </xf>
    <xf numFmtId="49" fontId="12" fillId="0" borderId="1" xfId="3" applyNumberFormat="1" applyFont="1" applyFill="1" applyBorder="1" applyAlignment="1">
      <alignment horizontal="center" vertical="center" wrapText="1"/>
    </xf>
    <xf numFmtId="0" fontId="12" fillId="0" borderId="2" xfId="1" applyFont="1" applyFill="1" applyAlignment="1" applyProtection="1">
      <alignment vertical="center"/>
      <protection locked="0"/>
    </xf>
    <xf numFmtId="1" fontId="1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1" applyNumberFormat="1" applyFont="1" applyFill="1" applyBorder="1" applyAlignment="1" applyProtection="1">
      <alignment horizontal="left" vertical="center" wrapText="1" indent="1"/>
      <protection locked="0"/>
    </xf>
    <xf numFmtId="1" fontId="12" fillId="0" borderId="3" xfId="1" applyNumberFormat="1" applyFont="1" applyFill="1" applyBorder="1" applyAlignment="1" applyProtection="1">
      <alignment horizontal="center" vertical="center" wrapText="1"/>
    </xf>
    <xf numFmtId="0" fontId="11" fillId="0" borderId="1" xfId="1" applyFont="1" applyFill="1" applyBorder="1" applyAlignment="1">
      <alignment horizontal="left" vertical="center" wrapText="1" indent="1"/>
    </xf>
    <xf numFmtId="0" fontId="10" fillId="0" borderId="2" xfId="1" applyFont="1" applyFill="1" applyAlignment="1">
      <alignment vertical="center" wrapText="1"/>
    </xf>
    <xf numFmtId="167" fontId="12" fillId="0" borderId="3" xfId="2" applyNumberFormat="1" applyFont="1" applyFill="1" applyBorder="1" applyAlignment="1" applyProtection="1">
      <alignment horizontal="center" vertical="center"/>
    </xf>
    <xf numFmtId="165" fontId="11" fillId="0" borderId="3" xfId="2" applyNumberFormat="1" applyFont="1" applyFill="1" applyBorder="1" applyAlignment="1" applyProtection="1">
      <alignment horizontal="center" vertical="center"/>
    </xf>
    <xf numFmtId="165" fontId="10" fillId="0" borderId="3" xfId="2" applyNumberFormat="1" applyFont="1" applyFill="1" applyBorder="1" applyAlignment="1" applyProtection="1">
      <alignment horizontal="center" vertical="center"/>
    </xf>
    <xf numFmtId="165" fontId="11" fillId="0" borderId="2" xfId="1" applyNumberFormat="1" applyFont="1" applyFill="1" applyAlignment="1">
      <alignment vertical="center" wrapText="1"/>
    </xf>
    <xf numFmtId="165" fontId="11" fillId="0" borderId="2" xfId="1" applyNumberFormat="1" applyFont="1" applyFill="1" applyAlignment="1">
      <alignment horizontal="center" vertical="center"/>
    </xf>
    <xf numFmtId="165" fontId="13" fillId="0" borderId="2" xfId="1" applyNumberFormat="1" applyFont="1" applyFill="1" applyAlignment="1">
      <alignment horizontal="center" vertical="center"/>
    </xf>
    <xf numFmtId="167" fontId="11" fillId="0" borderId="2" xfId="1" applyNumberFormat="1" applyFont="1" applyFill="1" applyAlignment="1">
      <alignment vertical="center" wrapText="1"/>
    </xf>
    <xf numFmtId="167" fontId="11" fillId="0" borderId="2" xfId="1" applyNumberFormat="1" applyFont="1" applyFill="1" applyAlignment="1">
      <alignment horizontal="center" vertical="center"/>
    </xf>
    <xf numFmtId="167" fontId="11" fillId="0" borderId="2" xfId="1" applyNumberFormat="1" applyFont="1" applyFill="1" applyAlignment="1">
      <alignment vertical="center"/>
    </xf>
    <xf numFmtId="167" fontId="10" fillId="0" borderId="2" xfId="1" applyNumberFormat="1" applyFont="1" applyFill="1" applyAlignment="1">
      <alignment horizontal="center" vertical="center" wrapText="1"/>
    </xf>
    <xf numFmtId="167" fontId="13" fillId="0" borderId="2" xfId="1" applyNumberFormat="1" applyFont="1" applyFill="1" applyAlignment="1">
      <alignment horizontal="center" vertical="center"/>
    </xf>
    <xf numFmtId="165" fontId="12" fillId="0" borderId="1" xfId="2" applyNumberFormat="1" applyFont="1" applyFill="1" applyBorder="1" applyAlignment="1" applyProtection="1">
      <alignment horizontal="center" vertical="center"/>
    </xf>
    <xf numFmtId="1" fontId="15" fillId="0" borderId="1" xfId="1" applyNumberFormat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>
      <alignment horizontal="left" vertical="center" wrapText="1" indent="2"/>
    </xf>
    <xf numFmtId="167" fontId="11" fillId="0" borderId="2" xfId="1" applyNumberFormat="1" applyFont="1" applyFill="1" applyAlignment="1">
      <alignment horizontal="left" vertical="center" wrapText="1"/>
    </xf>
    <xf numFmtId="167" fontId="11" fillId="0" borderId="2" xfId="1" applyNumberFormat="1" applyFont="1" applyFill="1" applyAlignment="1">
      <alignment horizontal="righ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 indent="1"/>
    </xf>
    <xf numFmtId="167" fontId="10" fillId="0" borderId="1" xfId="2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 inden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 indent="1"/>
    </xf>
    <xf numFmtId="1" fontId="11" fillId="0" borderId="1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 indent="1"/>
    </xf>
    <xf numFmtId="49" fontId="12" fillId="0" borderId="1" xfId="4" applyNumberFormat="1" applyFont="1" applyFill="1" applyBorder="1" applyAlignment="1">
      <alignment horizontal="center" vertical="center" wrapText="1"/>
    </xf>
    <xf numFmtId="167" fontId="12" fillId="2" borderId="1" xfId="1" applyNumberFormat="1" applyFont="1" applyFill="1" applyBorder="1" applyAlignment="1">
      <alignment horizontal="center" vertical="center" wrapText="1"/>
    </xf>
    <xf numFmtId="167" fontId="8" fillId="0" borderId="2" xfId="1" applyNumberFormat="1" applyFont="1" applyFill="1" applyAlignment="1">
      <alignment horizontal="right" vertical="center" wrapText="1"/>
    </xf>
    <xf numFmtId="167" fontId="8" fillId="0" borderId="2" xfId="1" applyNumberFormat="1" applyFont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 indent="1"/>
    </xf>
    <xf numFmtId="49" fontId="12" fillId="0" borderId="1" xfId="0" applyNumberFormat="1" applyFont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 indent="1"/>
    </xf>
    <xf numFmtId="0" fontId="22" fillId="0" borderId="2" xfId="1" applyFont="1" applyFill="1" applyAlignment="1">
      <alignment horizontal="center" vertical="center" wrapText="1"/>
    </xf>
    <xf numFmtId="167" fontId="22" fillId="0" borderId="2" xfId="1" applyNumberFormat="1" applyFont="1" applyFill="1" applyAlignment="1">
      <alignment horizontal="center" vertical="center" wrapText="1"/>
    </xf>
    <xf numFmtId="165" fontId="22" fillId="0" borderId="2" xfId="1" applyNumberFormat="1" applyFont="1" applyFill="1" applyAlignment="1">
      <alignment horizontal="center" vertical="center" wrapText="1"/>
    </xf>
    <xf numFmtId="0" fontId="25" fillId="0" borderId="2" xfId="1" applyFont="1" applyFill="1" applyAlignment="1">
      <alignment vertical="center"/>
    </xf>
    <xf numFmtId="167" fontId="26" fillId="0" borderId="2" xfId="1" applyNumberFormat="1" applyFont="1" applyFill="1" applyAlignment="1">
      <alignment horizontal="center" vertical="center" wrapText="1"/>
    </xf>
    <xf numFmtId="167" fontId="24" fillId="0" borderId="2" xfId="1" applyNumberFormat="1" applyFont="1" applyFill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 indent="1"/>
    </xf>
    <xf numFmtId="167" fontId="12" fillId="4" borderId="1" xfId="1" applyNumberFormat="1" applyFont="1" applyFill="1" applyBorder="1" applyAlignment="1">
      <alignment horizontal="center" vertical="center" wrapText="1"/>
    </xf>
    <xf numFmtId="167" fontId="11" fillId="2" borderId="1" xfId="1" applyNumberFormat="1" applyFont="1" applyFill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11" fillId="5" borderId="1" xfId="1" applyNumberFormat="1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left" vertical="center" wrapText="1" indent="2"/>
    </xf>
    <xf numFmtId="1" fontId="12" fillId="0" borderId="1" xfId="1" applyNumberFormat="1" applyFont="1" applyFill="1" applyBorder="1" applyAlignment="1" applyProtection="1">
      <alignment horizontal="center" vertical="center" wrapText="1"/>
    </xf>
    <xf numFmtId="0" fontId="12" fillId="0" borderId="2" xfId="1" applyFont="1" applyFill="1" applyAlignment="1">
      <alignment vertical="center"/>
    </xf>
    <xf numFmtId="49" fontId="11" fillId="0" borderId="1" xfId="3" applyNumberFormat="1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left" vertical="center" wrapText="1" indent="1"/>
    </xf>
    <xf numFmtId="165" fontId="12" fillId="0" borderId="3" xfId="2" applyNumberFormat="1" applyFont="1" applyFill="1" applyBorder="1" applyAlignment="1" applyProtection="1">
      <alignment horizontal="center" vertical="center"/>
    </xf>
    <xf numFmtId="167" fontId="10" fillId="0" borderId="1" xfId="2" applyNumberFormat="1" applyFont="1" applyFill="1" applyBorder="1" applyAlignment="1" applyProtection="1">
      <alignment horizontal="center" vertical="center"/>
    </xf>
    <xf numFmtId="167" fontId="11" fillId="0" borderId="1" xfId="1" applyNumberFormat="1" applyFont="1" applyFill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12" fillId="0" borderId="1" xfId="2" applyNumberFormat="1" applyFont="1" applyFill="1" applyBorder="1" applyAlignment="1">
      <alignment horizontal="center" vertical="center"/>
    </xf>
    <xf numFmtId="167" fontId="11" fillId="0" borderId="1" xfId="2" applyNumberFormat="1" applyFont="1" applyFill="1" applyBorder="1" applyAlignment="1">
      <alignment horizontal="center" vertical="center"/>
    </xf>
    <xf numFmtId="167" fontId="11" fillId="0" borderId="1" xfId="2" applyNumberFormat="1" applyFont="1" applyFill="1" applyBorder="1" applyAlignment="1" applyProtection="1">
      <alignment horizontal="center" vertical="center"/>
    </xf>
    <xf numFmtId="167" fontId="12" fillId="0" borderId="1" xfId="2" applyNumberFormat="1" applyFont="1" applyFill="1" applyBorder="1" applyAlignment="1" applyProtection="1">
      <alignment horizontal="center" vertical="center"/>
    </xf>
    <xf numFmtId="167" fontId="12" fillId="0" borderId="1" xfId="2" applyNumberFormat="1" applyFont="1" applyBorder="1" applyAlignment="1">
      <alignment horizontal="center" vertical="center"/>
    </xf>
    <xf numFmtId="0" fontId="10" fillId="0" borderId="2" xfId="1" applyFont="1" applyFill="1" applyAlignment="1">
      <alignment horizontal="center" vertical="center" wrapText="1"/>
    </xf>
    <xf numFmtId="167" fontId="10" fillId="0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165" fontId="11" fillId="0" borderId="1" xfId="2" applyNumberFormat="1" applyFont="1" applyFill="1" applyBorder="1" applyAlignment="1" applyProtection="1">
      <alignment horizontal="center" vertical="center"/>
    </xf>
    <xf numFmtId="165" fontId="11" fillId="0" borderId="1" xfId="2" applyNumberFormat="1" applyFont="1" applyFill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center" vertical="center" wrapText="1"/>
    </xf>
    <xf numFmtId="165" fontId="12" fillId="0" borderId="1" xfId="1" applyNumberFormat="1" applyFont="1" applyFill="1" applyBorder="1" applyAlignment="1">
      <alignment horizontal="center" vertical="center" wrapText="1"/>
    </xf>
    <xf numFmtId="165" fontId="12" fillId="2" borderId="1" xfId="1" applyNumberFormat="1" applyFont="1" applyFill="1" applyBorder="1" applyAlignment="1">
      <alignment horizontal="center" vertical="center" wrapText="1"/>
    </xf>
    <xf numFmtId="165" fontId="11" fillId="0" borderId="1" xfId="1" applyNumberFormat="1" applyFont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center" vertical="center" wrapText="1"/>
    </xf>
    <xf numFmtId="165" fontId="12" fillId="0" borderId="1" xfId="2" applyNumberFormat="1" applyFont="1" applyBorder="1" applyAlignment="1">
      <alignment horizontal="center" vertical="center"/>
    </xf>
    <xf numFmtId="165" fontId="12" fillId="2" borderId="1" xfId="2" applyNumberFormat="1" applyFont="1" applyFill="1" applyBorder="1" applyAlignment="1">
      <alignment horizontal="center" vertical="center"/>
    </xf>
    <xf numFmtId="167" fontId="10" fillId="0" borderId="1" xfId="0" applyNumberFormat="1" applyFont="1" applyFill="1" applyBorder="1" applyAlignment="1">
      <alignment horizontal="center" vertical="center" wrapText="1"/>
    </xf>
    <xf numFmtId="167" fontId="10" fillId="0" borderId="5" xfId="0" applyNumberFormat="1" applyFont="1" applyFill="1" applyBorder="1" applyAlignment="1">
      <alignment horizontal="center" vertical="center" wrapText="1"/>
    </xf>
    <xf numFmtId="167" fontId="10" fillId="0" borderId="3" xfId="0" applyNumberFormat="1" applyFont="1" applyFill="1" applyBorder="1" applyAlignment="1">
      <alignment horizontal="center" vertical="center" wrapText="1"/>
    </xf>
    <xf numFmtId="167" fontId="10" fillId="0" borderId="1" xfId="1" applyNumberFormat="1" applyFont="1" applyFill="1" applyBorder="1" applyAlignment="1">
      <alignment horizontal="center" vertical="center" wrapText="1"/>
    </xf>
    <xf numFmtId="167" fontId="18" fillId="3" borderId="6" xfId="1" applyNumberFormat="1" applyFont="1" applyFill="1" applyBorder="1" applyAlignment="1">
      <alignment horizontal="center" vertical="center" wrapText="1"/>
    </xf>
    <xf numFmtId="165" fontId="14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2" xfId="1" applyFont="1" applyFill="1" applyAlignment="1">
      <alignment horizontal="center" vertical="center" wrapText="1"/>
    </xf>
    <xf numFmtId="167" fontId="23" fillId="0" borderId="6" xfId="1" applyNumberFormat="1" applyFont="1" applyFill="1" applyBorder="1" applyAlignment="1">
      <alignment horizontal="center" vertical="center" wrapText="1"/>
    </xf>
    <xf numFmtId="167" fontId="8" fillId="0" borderId="2" xfId="1" applyNumberFormat="1" applyFont="1" applyFill="1" applyAlignment="1">
      <alignment horizontal="left" vertical="center" wrapText="1"/>
    </xf>
    <xf numFmtId="167" fontId="8" fillId="0" borderId="2" xfId="1" applyNumberFormat="1" applyFont="1" applyAlignment="1">
      <alignment horizontal="left" vertical="center" wrapText="1"/>
    </xf>
  </cellXfs>
  <cellStyles count="139">
    <cellStyle name="Гиперссылка 2" xfId="16" xr:uid="{00000000-0005-0000-0000-000000000000}"/>
    <cellStyle name="Обычный" xfId="0" builtinId="0"/>
    <cellStyle name="Обычный 10" xfId="18" xr:uid="{1924B6BE-CFED-46AC-A671-0AF72FF0B681}"/>
    <cellStyle name="Обычный 10 2" xfId="19" xr:uid="{808C5F33-2E7D-448B-8004-6EF2F39CEB4D}"/>
    <cellStyle name="Обычный 10 3" xfId="20" xr:uid="{D0EF61BE-FB2B-4423-B728-0959138D74FD}"/>
    <cellStyle name="Обычный 10 4" xfId="21" xr:uid="{EA98A0CF-F8E7-4ADC-AF0A-F59DFBE51C8E}"/>
    <cellStyle name="Обычный 11" xfId="22" xr:uid="{3CD58ABE-2B2B-4C52-9ED8-6D0DEF5846C1}"/>
    <cellStyle name="Обычный 11 2" xfId="23" xr:uid="{29730204-76C2-407D-ADEB-0570A6EF48D3}"/>
    <cellStyle name="Обычный 11 3" xfId="24" xr:uid="{62DAD800-31AA-4307-B2E8-0FD54740F784}"/>
    <cellStyle name="Обычный 11 4" xfId="25" xr:uid="{19246383-50DB-4416-BE29-7361B502E673}"/>
    <cellStyle name="Обычный 12" xfId="26" xr:uid="{DE5FA96C-6131-4D53-A979-F1A3D6EE9E35}"/>
    <cellStyle name="Обычный 12 2" xfId="27" xr:uid="{FCFFC469-5688-487B-BA21-53D7FC88E7F7}"/>
    <cellStyle name="Обычный 12 3" xfId="28" xr:uid="{C001FBFF-C607-48A6-869C-A69CB92C8665}"/>
    <cellStyle name="Обычный 12 4" xfId="29" xr:uid="{9D086934-2D3F-4045-9B70-DA8ED9E7541C}"/>
    <cellStyle name="Обычный 13" xfId="30" xr:uid="{AD8785A3-9EC8-4774-BA34-F6CE6CE1FAFE}"/>
    <cellStyle name="Обычный 13 2" xfId="31" xr:uid="{D85DC9BF-4FC5-41DD-AFA0-D6B63C578E75}"/>
    <cellStyle name="Обычный 13 3" xfId="32" xr:uid="{8DFDC566-7373-41BD-ABD1-52E31236EE5D}"/>
    <cellStyle name="Обычный 13 4" xfId="33" xr:uid="{6C251A32-2FE4-4803-9883-5EAA66B6C6C5}"/>
    <cellStyle name="Обычный 14" xfId="34" xr:uid="{BF22C513-670F-4C28-9BC3-5F7E68321455}"/>
    <cellStyle name="Обычный 14 2" xfId="35" xr:uid="{12538A45-0294-4E2F-A2DE-5B7EB6100029}"/>
    <cellStyle name="Обычный 14 3" xfId="36" xr:uid="{8CDCA012-EF66-41BB-A5E2-6455E3E3B190}"/>
    <cellStyle name="Обычный 14 4" xfId="37" xr:uid="{8AD21131-89EE-44DB-8021-DC9EEE4BD26B}"/>
    <cellStyle name="Обычный 15" xfId="38" xr:uid="{F34EAE61-5D58-4242-889F-4331E7479919}"/>
    <cellStyle name="Обычный 15 2" xfId="39" xr:uid="{FCF475F7-1D13-4711-AB87-D4D7291ACB3C}"/>
    <cellStyle name="Обычный 15 3" xfId="40" xr:uid="{CEE7F441-08EA-4C59-9E14-D499DC3B1751}"/>
    <cellStyle name="Обычный 16" xfId="41" xr:uid="{02C83A04-EF22-4633-9F2A-2A6AE0CA8767}"/>
    <cellStyle name="Обычный 16 2" xfId="42" xr:uid="{547658E6-2718-4986-A9A7-878AC38AA2E4}"/>
    <cellStyle name="Обычный 16 3" xfId="43" xr:uid="{6660AE6A-4A87-470F-8D0D-594C83167BAE}"/>
    <cellStyle name="Обычный 17" xfId="44" xr:uid="{B1F667A5-9FF6-4FCF-B400-1B47512647A5}"/>
    <cellStyle name="Обычный 17 2" xfId="45" xr:uid="{35D3CD0C-E59E-4CFB-A4E8-01BFB41C8AC1}"/>
    <cellStyle name="Обычный 18" xfId="46" xr:uid="{6A3086CE-3A0E-4EE6-9940-B7C0B687065A}"/>
    <cellStyle name="Обычный 18 2" xfId="47" xr:uid="{AB47EC03-9C6F-40BF-B857-325F50A2DF72}"/>
    <cellStyle name="Обычный 19" xfId="48" xr:uid="{6717B60B-5326-4500-BCD2-030785E3EE8C}"/>
    <cellStyle name="Обычный 19 2" xfId="49" xr:uid="{433D42FB-3037-4509-8F83-33FAE0AAE8E1}"/>
    <cellStyle name="Обычный 2" xfId="3" xr:uid="{00000000-0005-0000-0000-000002000000}"/>
    <cellStyle name="Обычный 2 2" xfId="4" xr:uid="{00000000-0005-0000-0000-000003000000}"/>
    <cellStyle name="Обычный 2 2 2" xfId="51" xr:uid="{07FC6626-474C-46C8-A24E-ED716B4FC28A}"/>
    <cellStyle name="Обычный 2 2 3" xfId="52" xr:uid="{1DDDB874-882B-4031-968E-E400CC0EFABF}"/>
    <cellStyle name="Обычный 2 2 4" xfId="53" xr:uid="{9443B992-516D-4DCC-886E-B23A321383F5}"/>
    <cellStyle name="Обычный 2 2 5" xfId="50" xr:uid="{877E3A4C-7CF0-4504-93DB-0E9AA88D2DF6}"/>
    <cellStyle name="Обычный 2 3" xfId="8" xr:uid="{00000000-0005-0000-0000-000004000000}"/>
    <cellStyle name="Обычный 2 3 2" xfId="55" xr:uid="{CDA5EB56-42FE-4307-A945-83F33D41C7D3}"/>
    <cellStyle name="Обычный 2 3 3" xfId="56" xr:uid="{0B722811-F59A-4FBD-9C1F-268B05F9F764}"/>
    <cellStyle name="Обычный 2 3 4" xfId="54" xr:uid="{C82D53D8-D840-46FB-A078-2989B2A076EC}"/>
    <cellStyle name="Обычный 2 4" xfId="57" xr:uid="{C7ABECE1-8111-4BEC-B117-63F23E7F2F95}"/>
    <cellStyle name="Обычный 2 4 2" xfId="58" xr:uid="{7D923E71-5BF7-419A-84B4-08680AA1F3FF}"/>
    <cellStyle name="Обычный 2 5" xfId="59" xr:uid="{97140DCF-8DED-4791-8B0E-866573949E34}"/>
    <cellStyle name="Обычный 2 6" xfId="60" xr:uid="{35687A93-5BB0-40D8-BA07-9C6134FB98AC}"/>
    <cellStyle name="Обычный 2 7" xfId="61" xr:uid="{D414C15C-C0D0-4EC2-8A9B-67150B5C689A}"/>
    <cellStyle name="Обычный 20" xfId="62" xr:uid="{594EAEC1-4E17-430F-8990-D3EFB1D79F30}"/>
    <cellStyle name="Обычный 20 2" xfId="63" xr:uid="{35DA4205-B396-4265-A6BD-65622E2328CD}"/>
    <cellStyle name="Обычный 21" xfId="64" xr:uid="{FA942240-DABF-4224-97BE-C89CF2894E82}"/>
    <cellStyle name="Обычный 21 2" xfId="65" xr:uid="{1607BDEF-8B0B-41BF-B123-FBB57A8C0655}"/>
    <cellStyle name="Обычный 22" xfId="66" xr:uid="{EA46A715-6280-40BB-9125-DD6DF83E7BA7}"/>
    <cellStyle name="Обычный 22 2" xfId="67" xr:uid="{348A9F79-E0D6-4F4F-ACCA-1F6D25F85E78}"/>
    <cellStyle name="Обычный 23" xfId="68" xr:uid="{06F8EEAA-DDFA-4C83-828E-91E7FD48507B}"/>
    <cellStyle name="Обычный 23 2" xfId="69" xr:uid="{2D64DB4F-A0A2-4A22-86C5-4399D05B9E0D}"/>
    <cellStyle name="Обычный 24" xfId="70" xr:uid="{5834CC0E-5F92-4CA4-8654-4AB8E52D3355}"/>
    <cellStyle name="Обычный 24 2" xfId="71" xr:uid="{D459DD5F-97E5-4694-A187-F4794A9E0F88}"/>
    <cellStyle name="Обычный 25" xfId="72" xr:uid="{4538ECD5-F803-43CD-B609-B09CA2099894}"/>
    <cellStyle name="Обычный 25 2" xfId="73" xr:uid="{2BD11EDC-6C3B-4283-A0F8-9474C92A1021}"/>
    <cellStyle name="Обычный 26" xfId="74" xr:uid="{7BBF79AC-504E-4FE7-8F23-275D0F6D7348}"/>
    <cellStyle name="Обычный 26 2" xfId="75" xr:uid="{5EABCDD2-2CBB-4599-9432-B016FCF1B42B}"/>
    <cellStyle name="Обычный 27" xfId="76" xr:uid="{51975EC6-135F-40B6-85A8-E3C3DD84B125}"/>
    <cellStyle name="Обычный 27 2" xfId="77" xr:uid="{E464D17A-3C3C-4678-BD97-63DA329692E0}"/>
    <cellStyle name="Обычный 28" xfId="78" xr:uid="{A3133CAC-2572-4922-9E6A-A942E1A6B287}"/>
    <cellStyle name="Обычный 28 2" xfId="79" xr:uid="{5633B1D6-20C1-45E7-87F3-BD357388F322}"/>
    <cellStyle name="Обычный 29" xfId="80" xr:uid="{44B4B126-4577-4B78-8E9A-6CB0D796F6ED}"/>
    <cellStyle name="Обычный 3" xfId="7" xr:uid="{00000000-0005-0000-0000-000005000000}"/>
    <cellStyle name="Обычный 3 2" xfId="11" xr:uid="{00000000-0005-0000-0000-000006000000}"/>
    <cellStyle name="Обычный 3 2 2" xfId="82" xr:uid="{0212ADAA-D182-4B06-BEB2-7F0C6B3E2DB1}"/>
    <cellStyle name="Обычный 3 2 3" xfId="83" xr:uid="{74CCE9AB-9A25-492B-86D6-70DAFCE0CC78}"/>
    <cellStyle name="Обычный 3 2 4" xfId="81" xr:uid="{98647A10-DB4F-47EE-9D1C-B8D93A95C736}"/>
    <cellStyle name="Обычный 3 3" xfId="15" xr:uid="{00000000-0005-0000-0000-000007000000}"/>
    <cellStyle name="Обычный 3 3 2" xfId="85" xr:uid="{C594F5BF-9F81-4F51-BDCB-935A51FC7A94}"/>
    <cellStyle name="Обычный 3 3 3" xfId="84" xr:uid="{DAAABD31-6F0B-48DD-B31F-1C4BFB3029B6}"/>
    <cellStyle name="Обычный 3 4" xfId="17" xr:uid="{00000000-0005-0000-0000-000008000000}"/>
    <cellStyle name="Обычный 3 5" xfId="86" xr:uid="{EFDD47F8-54FE-49C5-B1FB-0E8BD98388FE}"/>
    <cellStyle name="Обычный 30" xfId="87" xr:uid="{1D6C48A2-2AC9-449A-A474-6781A0335E83}"/>
    <cellStyle name="Обычный 31" xfId="88" xr:uid="{24C3C9F5-EFAA-4B90-9856-CAC0155D8FAF}"/>
    <cellStyle name="Обычный 32" xfId="132" xr:uid="{A5A405F6-F223-439B-AEAC-06BCB547AB54}"/>
    <cellStyle name="Обычный 33" xfId="137" xr:uid="{871FC16F-A58F-46E9-98E2-075EAFCA75A4}"/>
    <cellStyle name="Обычный 34" xfId="138" xr:uid="{0F4D4596-A5E0-4CC5-A351-9BCC3ECF5F00}"/>
    <cellStyle name="Обычный 35" xfId="135" xr:uid="{69BE401D-6D97-4925-B1F6-6BB2ACF9B355}"/>
    <cellStyle name="Обычный 4" xfId="5" xr:uid="{00000000-0005-0000-0000-000009000000}"/>
    <cellStyle name="Обычный 4 2" xfId="10" xr:uid="{00000000-0005-0000-0000-00000A000000}"/>
    <cellStyle name="Обычный 4 2 2" xfId="90" xr:uid="{E503CC41-3F9D-4359-802F-3D03FA4460C8}"/>
    <cellStyle name="Обычный 4 2 3" xfId="91" xr:uid="{C16753D7-0568-4B6C-867E-25BC1BF5AE2D}"/>
    <cellStyle name="Обычный 4 2 4" xfId="89" xr:uid="{4ED29D83-EE37-4262-8F36-ECDC6DD9D133}"/>
    <cellStyle name="Обычный 4 2 5" xfId="134" xr:uid="{8C5C7F80-48E5-4411-A1E6-FD234EC20CCD}"/>
    <cellStyle name="Обычный 4 3" xfId="92" xr:uid="{3793609F-A910-4FA2-BBA0-552930D83348}"/>
    <cellStyle name="Обычный 4 3 2" xfId="93" xr:uid="{E9B7DE45-ECC3-4EC2-8B26-CF764A25DDA1}"/>
    <cellStyle name="Обычный 4 4" xfId="94" xr:uid="{63F823A8-65B2-40BD-8962-F2898A366697}"/>
    <cellStyle name="Обычный 4 5" xfId="95" xr:uid="{B52ACFC7-3B6A-4351-A26C-2E1D4DCFBD4C}"/>
    <cellStyle name="Обычный 4 6" xfId="96" xr:uid="{1055F568-CDA9-4403-A8B1-6249DA02BEE2}"/>
    <cellStyle name="Обычный 4 7" xfId="97" xr:uid="{7202796D-5C5C-4D24-8C28-6E7EBA9FB749}"/>
    <cellStyle name="Обычный 49" xfId="98" xr:uid="{0E0A1404-1522-454F-B747-9311664E641D}"/>
    <cellStyle name="Обычный 5" xfId="6" xr:uid="{00000000-0005-0000-0000-00000B000000}"/>
    <cellStyle name="Обычный 5 2" xfId="14" xr:uid="{00000000-0005-0000-0000-00000C000000}"/>
    <cellStyle name="Обычный 5 2 2" xfId="101" xr:uid="{809B441A-DDE1-4C42-B6F5-E83D6472C64B}"/>
    <cellStyle name="Обычный 5 2 3" xfId="102" xr:uid="{8F5DE182-FCF4-47EB-8AAD-8ED06913A010}"/>
    <cellStyle name="Обычный 5 2 4" xfId="100" xr:uid="{BECBC2CD-949E-49E9-BF54-C4C1FFCD8FE4}"/>
    <cellStyle name="Обычный 5 3" xfId="103" xr:uid="{B120010D-7C38-417A-A67D-4C3A0DD0186B}"/>
    <cellStyle name="Обычный 5 3 2" xfId="104" xr:uid="{C6386CC4-A2C5-4517-857C-9D17DC1C5CD7}"/>
    <cellStyle name="Обычный 5 4" xfId="105" xr:uid="{3F62D550-C1B4-4525-9976-B406206B52F2}"/>
    <cellStyle name="Обычный 5 4 2" xfId="106" xr:uid="{C9000CA7-3771-4A8E-BB96-E0723B0DCF32}"/>
    <cellStyle name="Обычный 5 5" xfId="99" xr:uid="{19D15F8D-1327-4D62-B24E-9FDC0B4FE551}"/>
    <cellStyle name="Обычный 575 2 3 6 5" xfId="9" xr:uid="{00000000-0005-0000-0000-00000D000000}"/>
    <cellStyle name="Обычный 575 2 3 6 5 2" xfId="12" xr:uid="{00000000-0005-0000-0000-00000E000000}"/>
    <cellStyle name="Обычный 575 2 3 6 5 2 2" xfId="108" xr:uid="{79593410-6105-4DCC-BD03-364901BD79B2}"/>
    <cellStyle name="Обычный 575 2 3 6 5 2 3" xfId="136" xr:uid="{913EC6B8-CF7D-4C88-B2FA-5DD55EA99281}"/>
    <cellStyle name="Обычный 575 2 3 6 5 3" xfId="107" xr:uid="{7762578C-C535-45F5-A9FD-C6B740AF8C2E}"/>
    <cellStyle name="Обычный 575 2 3 6 5 4" xfId="133" xr:uid="{E30B1BBE-CDE7-40A2-B514-4998C1F20E7E}"/>
    <cellStyle name="Обычный 6" xfId="109" xr:uid="{50A1F4F2-9ECF-414E-B1B3-A743A316092C}"/>
    <cellStyle name="Обычный 6 2" xfId="110" xr:uid="{4620B4EA-A7FA-4A39-988E-5E91B9537D40}"/>
    <cellStyle name="Обычный 6 3" xfId="111" xr:uid="{56B815A5-CE9F-4A0B-8850-2D927CC3169F}"/>
    <cellStyle name="Обычный 6 4" xfId="112" xr:uid="{4CCB38B4-83A0-4973-B1EF-222332C38B0F}"/>
    <cellStyle name="Обычный 6 5" xfId="113" xr:uid="{93DAF156-01B1-4C50-BD1E-100464D67DF4}"/>
    <cellStyle name="Обычный 60" xfId="114" xr:uid="{C716A118-5302-4F74-895F-C2401E3C5655}"/>
    <cellStyle name="Обычный 68" xfId="115" xr:uid="{7D5C4289-4342-4152-8317-08CEC7D83FF4}"/>
    <cellStyle name="Обычный 69" xfId="116" xr:uid="{529A9DC5-DFE2-400A-A474-45E215CD68CB}"/>
    <cellStyle name="Обычный 7" xfId="117" xr:uid="{5FA3F0C7-288D-4308-8F5A-E347D4975585}"/>
    <cellStyle name="Обычный 7 2" xfId="118" xr:uid="{5802D59E-4FAB-473E-8E96-39A15BF108C4}"/>
    <cellStyle name="Обычный 7 3" xfId="119" xr:uid="{77A0E464-CD89-4EC5-BD97-74335329B793}"/>
    <cellStyle name="Обычный 7 4" xfId="120" xr:uid="{BC704AE8-701B-4DB4-92FA-F435A21C7C07}"/>
    <cellStyle name="Обычный 7 5" xfId="121" xr:uid="{7A4EEAA5-BBAD-46AA-919F-312C257E606F}"/>
    <cellStyle name="Обычный 8" xfId="122" xr:uid="{B3E080EE-F49C-4E67-93B9-56B3CD13D452}"/>
    <cellStyle name="Обычный 8 2" xfId="123" xr:uid="{876A7A0E-393A-4AF5-8D2E-B4F1B8F323FD}"/>
    <cellStyle name="Обычный 8 3" xfId="124" xr:uid="{3F4C4ED4-9871-48ED-BE1C-E031415309A0}"/>
    <cellStyle name="Обычный 8 4" xfId="125" xr:uid="{65083512-A720-4306-BB5E-B7BE11240858}"/>
    <cellStyle name="Обычный 9" xfId="126" xr:uid="{33DF782B-0D89-449F-91F8-2766D1C1E8AF}"/>
    <cellStyle name="Обычный 9 2" xfId="127" xr:uid="{6B1CFB9D-E7C7-475A-B105-9B668C040F66}"/>
    <cellStyle name="Обычный 9 3" xfId="128" xr:uid="{8A3CBECD-D42B-4BFF-8544-3B1280FA2912}"/>
    <cellStyle name="Обычный 9 4" xfId="129" xr:uid="{362CC4AD-96FC-4632-8F02-BA74F002B0ED}"/>
    <cellStyle name="Обычный_Прил 1_Доходы" xfId="1" xr:uid="{00000000-0005-0000-0000-00000F000000}"/>
    <cellStyle name="Финансовый 2" xfId="2" xr:uid="{00000000-0005-0000-0000-000010000000}"/>
    <cellStyle name="Финансовый 3" xfId="13" xr:uid="{00000000-0005-0000-0000-000011000000}"/>
    <cellStyle name="Финансовый 4" xfId="130" xr:uid="{8176AC7E-21B2-4CC3-90D6-7FE4BFE63D5A}"/>
    <cellStyle name="Финансовый 5" xfId="131" xr:uid="{86515996-B1F0-41A6-9724-E0D623F8BCF0}"/>
  </cellStyles>
  <dxfs count="0"/>
  <tableStyles count="0" defaultTableStyle="TableStyleMedium2" defaultPivotStyle="PivotStyleLight16"/>
  <colors>
    <mruColors>
      <color rgb="FFFE9A9A"/>
      <color rgb="FFFFCCFF"/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B052E-C888-48F6-B405-248C54952864}">
  <dimension ref="A1:Z247"/>
  <sheetViews>
    <sheetView tabSelected="1" zoomScaleNormal="100" zoomScaleSheetLayoutView="100" workbookViewId="0">
      <selection activeCell="F3" sqref="F3:H3"/>
    </sheetView>
  </sheetViews>
  <sheetFormatPr defaultColWidth="9.140625" defaultRowHeight="5.65" customHeight="1" x14ac:dyDescent="0.25"/>
  <cols>
    <col min="1" max="1" width="20.5703125" style="1" customWidth="1"/>
    <col min="2" max="2" width="76.5703125" style="1" customWidth="1"/>
    <col min="3" max="5" width="19.85546875" style="35" hidden="1" customWidth="1"/>
    <col min="6" max="6" width="21.5703125" style="37" customWidth="1"/>
    <col min="7" max="7" width="21" style="37" customWidth="1"/>
    <col min="8" max="8" width="20.7109375" style="37" customWidth="1"/>
    <col min="9" max="9" width="19.7109375" style="35" hidden="1" customWidth="1"/>
    <col min="10" max="10" width="20.5703125" style="35" hidden="1" customWidth="1"/>
    <col min="11" max="11" width="20.42578125" style="35" hidden="1" customWidth="1"/>
    <col min="12" max="12" width="20" style="37" hidden="1" customWidth="1"/>
    <col min="13" max="14" width="18.85546875" style="37" hidden="1" customWidth="1"/>
    <col min="15" max="15" width="19.28515625" style="35" hidden="1" customWidth="1"/>
    <col min="16" max="17" width="18.28515625" style="35" hidden="1" customWidth="1"/>
    <col min="18" max="19" width="19.7109375" style="37" hidden="1" customWidth="1"/>
    <col min="20" max="20" width="18.85546875" style="37" hidden="1" customWidth="1"/>
    <col min="21" max="23" width="19.28515625" style="35" hidden="1" customWidth="1"/>
    <col min="24" max="26" width="14.7109375" style="32" hidden="1" customWidth="1"/>
    <col min="27" max="27" width="9.140625" style="3" customWidth="1"/>
    <col min="28" max="16384" width="9.140625" style="3"/>
  </cols>
  <sheetData>
    <row r="1" spans="1:26" ht="116.25" customHeight="1" x14ac:dyDescent="0.25">
      <c r="C1" s="113" t="s">
        <v>404</v>
      </c>
      <c r="D1" s="113"/>
      <c r="E1" s="113"/>
      <c r="F1" s="113" t="s">
        <v>414</v>
      </c>
      <c r="G1" s="113"/>
      <c r="H1" s="113"/>
      <c r="L1" s="113"/>
      <c r="M1" s="113"/>
      <c r="N1" s="113"/>
      <c r="R1" s="114"/>
      <c r="S1" s="114"/>
      <c r="T1" s="114"/>
    </row>
    <row r="2" spans="1:26" ht="17.25" customHeight="1" x14ac:dyDescent="0.25">
      <c r="C2" s="58"/>
      <c r="D2" s="58"/>
      <c r="E2" s="58"/>
      <c r="F2" s="58"/>
      <c r="G2" s="58"/>
      <c r="H2" s="58"/>
      <c r="L2" s="58"/>
      <c r="M2" s="58"/>
      <c r="N2" s="58"/>
      <c r="R2" s="59"/>
      <c r="S2" s="59"/>
      <c r="T2" s="59"/>
    </row>
    <row r="3" spans="1:26" ht="96.75" customHeight="1" x14ac:dyDescent="0.25">
      <c r="C3" s="58"/>
      <c r="D3" s="58"/>
      <c r="E3" s="58"/>
      <c r="F3" s="113" t="s">
        <v>405</v>
      </c>
      <c r="G3" s="113"/>
      <c r="H3" s="113"/>
      <c r="L3" s="113"/>
      <c r="M3" s="113"/>
      <c r="N3" s="113"/>
      <c r="R3" s="114"/>
      <c r="S3" s="114"/>
      <c r="T3" s="114"/>
    </row>
    <row r="4" spans="1:26" ht="13.5" customHeight="1" x14ac:dyDescent="0.25">
      <c r="F4" s="43"/>
      <c r="G4" s="43"/>
      <c r="H4" s="43"/>
      <c r="L4" s="43"/>
      <c r="M4" s="43"/>
      <c r="N4" s="43"/>
      <c r="R4" s="43"/>
      <c r="S4" s="43"/>
      <c r="T4" s="43"/>
    </row>
    <row r="5" spans="1:26" ht="37.5" customHeight="1" x14ac:dyDescent="0.25">
      <c r="A5" s="111" t="s">
        <v>365</v>
      </c>
      <c r="B5" s="111"/>
      <c r="C5" s="111"/>
      <c r="D5" s="111"/>
      <c r="E5" s="111"/>
      <c r="F5" s="111"/>
      <c r="G5" s="111"/>
      <c r="H5" s="111"/>
      <c r="I5" s="36"/>
      <c r="J5" s="39"/>
      <c r="K5" s="36"/>
      <c r="L5" s="70"/>
      <c r="M5" s="70"/>
      <c r="N5" s="38"/>
      <c r="O5" s="36"/>
      <c r="P5" s="39"/>
      <c r="Q5" s="36"/>
      <c r="R5" s="70"/>
      <c r="S5" s="70"/>
      <c r="T5" s="38"/>
      <c r="U5" s="36"/>
      <c r="V5" s="39"/>
      <c r="W5" s="36"/>
      <c r="X5" s="33"/>
      <c r="Y5" s="34"/>
      <c r="Z5" s="33"/>
    </row>
    <row r="6" spans="1:26" s="69" customFormat="1" ht="12.75" customHeight="1" x14ac:dyDescent="0.25">
      <c r="A6" s="66"/>
      <c r="B6" s="66"/>
      <c r="C6" s="67"/>
      <c r="D6" s="67"/>
      <c r="E6" s="67"/>
      <c r="F6" s="112"/>
      <c r="G6" s="112"/>
      <c r="H6" s="112"/>
      <c r="I6" s="67"/>
      <c r="J6" s="67"/>
      <c r="K6" s="67"/>
      <c r="L6" s="67"/>
      <c r="M6" s="67"/>
      <c r="N6" s="67"/>
      <c r="O6" s="71"/>
      <c r="P6" s="71"/>
      <c r="Q6" s="71"/>
      <c r="R6" s="67"/>
      <c r="S6" s="67"/>
      <c r="T6" s="67"/>
      <c r="U6" s="71"/>
      <c r="V6" s="71"/>
      <c r="W6" s="71"/>
      <c r="X6" s="68"/>
      <c r="Y6" s="68"/>
      <c r="Z6" s="68"/>
    </row>
    <row r="7" spans="1:26" s="7" customFormat="1" ht="30" hidden="1" customHeight="1" x14ac:dyDescent="0.25">
      <c r="A7" s="28"/>
      <c r="B7" s="28"/>
      <c r="C7" s="107" t="s">
        <v>345</v>
      </c>
      <c r="D7" s="107"/>
      <c r="E7" s="107"/>
      <c r="F7" s="108" t="s">
        <v>412</v>
      </c>
      <c r="G7" s="108"/>
      <c r="H7" s="108"/>
      <c r="I7" s="107" t="s">
        <v>223</v>
      </c>
      <c r="J7" s="107"/>
      <c r="K7" s="107"/>
      <c r="L7" s="108" t="s">
        <v>378</v>
      </c>
      <c r="M7" s="108"/>
      <c r="N7" s="108"/>
      <c r="O7" s="107" t="s">
        <v>223</v>
      </c>
      <c r="P7" s="107"/>
      <c r="Q7" s="107"/>
      <c r="R7" s="108" t="s">
        <v>378</v>
      </c>
      <c r="S7" s="108"/>
      <c r="T7" s="108"/>
      <c r="U7" s="107" t="s">
        <v>223</v>
      </c>
      <c r="V7" s="107"/>
      <c r="W7" s="107"/>
      <c r="X7" s="109" t="s">
        <v>332</v>
      </c>
      <c r="Y7" s="109"/>
      <c r="Z7" s="109"/>
    </row>
    <row r="8" spans="1:26" s="2" customFormat="1" ht="35.25" customHeight="1" x14ac:dyDescent="0.25">
      <c r="A8" s="110" t="s">
        <v>216</v>
      </c>
      <c r="B8" s="110" t="s">
        <v>215</v>
      </c>
      <c r="C8" s="105" t="s">
        <v>366</v>
      </c>
      <c r="D8" s="104" t="s">
        <v>217</v>
      </c>
      <c r="E8" s="104"/>
      <c r="F8" s="105" t="s">
        <v>366</v>
      </c>
      <c r="G8" s="104" t="s">
        <v>217</v>
      </c>
      <c r="H8" s="104"/>
      <c r="I8" s="105" t="s">
        <v>366</v>
      </c>
      <c r="J8" s="104" t="s">
        <v>217</v>
      </c>
      <c r="K8" s="104"/>
      <c r="L8" s="105" t="s">
        <v>366</v>
      </c>
      <c r="M8" s="104" t="s">
        <v>217</v>
      </c>
      <c r="N8" s="104"/>
      <c r="O8" s="105" t="s">
        <v>366</v>
      </c>
      <c r="P8" s="104" t="s">
        <v>217</v>
      </c>
      <c r="Q8" s="104"/>
      <c r="R8" s="105" t="s">
        <v>366</v>
      </c>
      <c r="S8" s="104" t="s">
        <v>217</v>
      </c>
      <c r="T8" s="104"/>
      <c r="U8" s="105" t="s">
        <v>366</v>
      </c>
      <c r="V8" s="104" t="s">
        <v>217</v>
      </c>
      <c r="W8" s="104"/>
      <c r="X8" s="105" t="s">
        <v>366</v>
      </c>
      <c r="Y8" s="104" t="s">
        <v>217</v>
      </c>
      <c r="Z8" s="104"/>
    </row>
    <row r="9" spans="1:26" s="91" customFormat="1" ht="28.5" customHeight="1" x14ac:dyDescent="0.25">
      <c r="A9" s="110"/>
      <c r="B9" s="110"/>
      <c r="C9" s="106"/>
      <c r="D9" s="92" t="s">
        <v>308</v>
      </c>
      <c r="E9" s="92" t="s">
        <v>367</v>
      </c>
      <c r="F9" s="106"/>
      <c r="G9" s="92" t="s">
        <v>308</v>
      </c>
      <c r="H9" s="92" t="s">
        <v>367</v>
      </c>
      <c r="I9" s="106"/>
      <c r="J9" s="92" t="s">
        <v>308</v>
      </c>
      <c r="K9" s="92" t="s">
        <v>367</v>
      </c>
      <c r="L9" s="106"/>
      <c r="M9" s="92" t="s">
        <v>308</v>
      </c>
      <c r="N9" s="92" t="s">
        <v>367</v>
      </c>
      <c r="O9" s="106"/>
      <c r="P9" s="92" t="s">
        <v>308</v>
      </c>
      <c r="Q9" s="92" t="s">
        <v>367</v>
      </c>
      <c r="R9" s="106"/>
      <c r="S9" s="92" t="s">
        <v>308</v>
      </c>
      <c r="T9" s="92" t="s">
        <v>367</v>
      </c>
      <c r="U9" s="106"/>
      <c r="V9" s="92" t="s">
        <v>308</v>
      </c>
      <c r="W9" s="92" t="s">
        <v>367</v>
      </c>
      <c r="X9" s="106"/>
      <c r="Y9" s="92" t="s">
        <v>308</v>
      </c>
      <c r="Z9" s="92" t="s">
        <v>367</v>
      </c>
    </row>
    <row r="10" spans="1:26" s="7" customFormat="1" ht="35.25" customHeight="1" x14ac:dyDescent="0.25">
      <c r="A10" s="18" t="s">
        <v>214</v>
      </c>
      <c r="B10" s="5" t="s">
        <v>213</v>
      </c>
      <c r="C10" s="83">
        <f t="shared" ref="C10:H10" si="0">C11+C20+C26+C37+C42+C49+C50+C67+C74+C101+C110+C111</f>
        <v>7521461.5438499991</v>
      </c>
      <c r="D10" s="83">
        <f t="shared" si="0"/>
        <v>6667029.3495000005</v>
      </c>
      <c r="E10" s="83">
        <f t="shared" si="0"/>
        <v>6659842.6460000016</v>
      </c>
      <c r="F10" s="6">
        <f t="shared" si="0"/>
        <v>7521461.5438499991</v>
      </c>
      <c r="G10" s="6">
        <f t="shared" si="0"/>
        <v>6667029.3495000005</v>
      </c>
      <c r="H10" s="6">
        <f t="shared" si="0"/>
        <v>6659842.6460000016</v>
      </c>
      <c r="I10" s="47">
        <f>F10-C10</f>
        <v>0</v>
      </c>
      <c r="J10" s="47">
        <f>G10-D10</f>
        <v>0</v>
      </c>
      <c r="K10" s="47">
        <f>H10-E10</f>
        <v>0</v>
      </c>
      <c r="L10" s="83">
        <f>L11+L20+L26+L37+L42+L49+L50+L67+L74+L101+L110+L111</f>
        <v>0</v>
      </c>
      <c r="M10" s="83">
        <f>M11+M20+M26+M37+M42+M49+M50+M67+M74+M101+M110+M111</f>
        <v>0</v>
      </c>
      <c r="N10" s="83">
        <f>N11+N20+N26+N37+N42+N49+N50+N67+N74+N101+N110+N111</f>
        <v>0</v>
      </c>
      <c r="O10" s="47">
        <f>L10-F10</f>
        <v>-7521461.5438499991</v>
      </c>
      <c r="P10" s="47">
        <f>M10-G10</f>
        <v>-6667029.3495000005</v>
      </c>
      <c r="Q10" s="47">
        <f>N10-H10</f>
        <v>-6659842.6460000016</v>
      </c>
      <c r="R10" s="83">
        <f>R11+R20+R26+R37+R42+R49+R50+R67+R74+R101+R110+R111</f>
        <v>0</v>
      </c>
      <c r="S10" s="83">
        <f>S11+S20+S26+S37+S42+S49+S50+S67+S74+S101+S110+S111</f>
        <v>0</v>
      </c>
      <c r="T10" s="83">
        <f>T11+T20+T26+T37+T42+T49+T50+T67+T74+T101+T110+T111</f>
        <v>0</v>
      </c>
      <c r="U10" s="47">
        <f>R10-L10</f>
        <v>0</v>
      </c>
      <c r="V10" s="47">
        <f>S10-M10</f>
        <v>0</v>
      </c>
      <c r="W10" s="47">
        <f>T10-N10</f>
        <v>0</v>
      </c>
      <c r="X10" s="6"/>
      <c r="Y10" s="6"/>
      <c r="Z10" s="6"/>
    </row>
    <row r="11" spans="1:26" s="7" customFormat="1" ht="33" customHeight="1" x14ac:dyDescent="0.25">
      <c r="A11" s="4" t="s">
        <v>212</v>
      </c>
      <c r="B11" s="8" t="s">
        <v>211</v>
      </c>
      <c r="C11" s="83">
        <f t="shared" ref="C11:T11" si="1">C12</f>
        <v>5052538</v>
      </c>
      <c r="D11" s="83">
        <f t="shared" si="1"/>
        <v>4109872</v>
      </c>
      <c r="E11" s="83">
        <f t="shared" si="1"/>
        <v>3974625</v>
      </c>
      <c r="F11" s="6">
        <f t="shared" si="1"/>
        <v>5052538</v>
      </c>
      <c r="G11" s="6">
        <f t="shared" si="1"/>
        <v>4109872</v>
      </c>
      <c r="H11" s="6">
        <f t="shared" si="1"/>
        <v>3974625</v>
      </c>
      <c r="I11" s="47">
        <f t="shared" ref="I11:K51" si="2">F11-C11</f>
        <v>0</v>
      </c>
      <c r="J11" s="47">
        <f t="shared" si="2"/>
        <v>0</v>
      </c>
      <c r="K11" s="47">
        <f t="shared" si="2"/>
        <v>0</v>
      </c>
      <c r="L11" s="83">
        <f t="shared" si="1"/>
        <v>0</v>
      </c>
      <c r="M11" s="83">
        <f t="shared" si="1"/>
        <v>0</v>
      </c>
      <c r="N11" s="83">
        <f t="shared" si="1"/>
        <v>0</v>
      </c>
      <c r="O11" s="47">
        <f t="shared" ref="O11:Q87" si="3">L11-F11</f>
        <v>-5052538</v>
      </c>
      <c r="P11" s="47">
        <f t="shared" si="3"/>
        <v>-4109872</v>
      </c>
      <c r="Q11" s="47">
        <f t="shared" si="3"/>
        <v>-3974625</v>
      </c>
      <c r="R11" s="83">
        <f t="shared" si="1"/>
        <v>0</v>
      </c>
      <c r="S11" s="83">
        <f t="shared" si="1"/>
        <v>0</v>
      </c>
      <c r="T11" s="83">
        <f t="shared" si="1"/>
        <v>0</v>
      </c>
      <c r="U11" s="47">
        <f t="shared" ref="U11:W43" si="4">R11-L11</f>
        <v>0</v>
      </c>
      <c r="V11" s="47">
        <f t="shared" si="4"/>
        <v>0</v>
      </c>
      <c r="W11" s="47">
        <f t="shared" si="4"/>
        <v>0</v>
      </c>
      <c r="X11" s="31"/>
      <c r="Y11" s="31"/>
      <c r="Z11" s="31"/>
    </row>
    <row r="12" spans="1:26" ht="33" customHeight="1" x14ac:dyDescent="0.25">
      <c r="A12" s="9" t="s">
        <v>210</v>
      </c>
      <c r="B12" s="10" t="s">
        <v>209</v>
      </c>
      <c r="C12" s="88">
        <f t="shared" ref="C12:H12" si="5">SUM(C13:C19)</f>
        <v>5052538</v>
      </c>
      <c r="D12" s="88">
        <f t="shared" si="5"/>
        <v>4109872</v>
      </c>
      <c r="E12" s="88">
        <f t="shared" si="5"/>
        <v>3974625</v>
      </c>
      <c r="F12" s="94">
        <f>SUM(F13:F19)</f>
        <v>5052538</v>
      </c>
      <c r="G12" s="94">
        <f t="shared" si="5"/>
        <v>4109872</v>
      </c>
      <c r="H12" s="94">
        <f t="shared" si="5"/>
        <v>3974625</v>
      </c>
      <c r="I12" s="87">
        <f t="shared" si="2"/>
        <v>0</v>
      </c>
      <c r="J12" s="87">
        <f t="shared" si="2"/>
        <v>0</v>
      </c>
      <c r="K12" s="87">
        <f t="shared" si="2"/>
        <v>0</v>
      </c>
      <c r="L12" s="88">
        <f>SUM(L13:L19)</f>
        <v>0</v>
      </c>
      <c r="M12" s="88">
        <f t="shared" ref="M12:N12" si="6">SUM(M13:M19)</f>
        <v>0</v>
      </c>
      <c r="N12" s="88">
        <f t="shared" si="6"/>
        <v>0</v>
      </c>
      <c r="O12" s="88">
        <f t="shared" si="3"/>
        <v>-5052538</v>
      </c>
      <c r="P12" s="88">
        <f t="shared" si="3"/>
        <v>-4109872</v>
      </c>
      <c r="Q12" s="88">
        <f t="shared" si="3"/>
        <v>-3974625</v>
      </c>
      <c r="R12" s="88">
        <f>SUM(R13:R19)</f>
        <v>0</v>
      </c>
      <c r="S12" s="88">
        <f t="shared" ref="S12:T12" si="7">SUM(S13:S19)</f>
        <v>0</v>
      </c>
      <c r="T12" s="88">
        <f t="shared" si="7"/>
        <v>0</v>
      </c>
      <c r="U12" s="87">
        <f>R12-L12</f>
        <v>0</v>
      </c>
      <c r="V12" s="87">
        <f t="shared" si="4"/>
        <v>0</v>
      </c>
      <c r="W12" s="87">
        <f t="shared" si="4"/>
        <v>0</v>
      </c>
      <c r="X12" s="30"/>
      <c r="Y12" s="30"/>
      <c r="Z12" s="30"/>
    </row>
    <row r="13" spans="1:26" s="79" customFormat="1" ht="80.25" hidden="1" customHeight="1" x14ac:dyDescent="0.25">
      <c r="A13" s="78" t="s">
        <v>208</v>
      </c>
      <c r="B13" s="11" t="s">
        <v>207</v>
      </c>
      <c r="C13" s="89">
        <v>4337693</v>
      </c>
      <c r="D13" s="89">
        <v>3595321</v>
      </c>
      <c r="E13" s="89">
        <v>3497688</v>
      </c>
      <c r="F13" s="40">
        <v>4337693</v>
      </c>
      <c r="G13" s="40">
        <v>3595321</v>
      </c>
      <c r="H13" s="40">
        <v>3497688</v>
      </c>
      <c r="I13" s="86">
        <f t="shared" si="2"/>
        <v>0</v>
      </c>
      <c r="J13" s="86">
        <f t="shared" si="2"/>
        <v>0</v>
      </c>
      <c r="K13" s="86">
        <f t="shared" si="2"/>
        <v>0</v>
      </c>
      <c r="L13" s="89"/>
      <c r="M13" s="89"/>
      <c r="N13" s="89"/>
      <c r="O13" s="86">
        <f t="shared" si="3"/>
        <v>-4337693</v>
      </c>
      <c r="P13" s="86">
        <f t="shared" si="3"/>
        <v>-3595321</v>
      </c>
      <c r="Q13" s="86">
        <f t="shared" si="3"/>
        <v>-3497688</v>
      </c>
      <c r="R13" s="89"/>
      <c r="S13" s="89"/>
      <c r="T13" s="89"/>
      <c r="U13" s="86">
        <f t="shared" si="4"/>
        <v>0</v>
      </c>
      <c r="V13" s="86">
        <f t="shared" si="4"/>
        <v>0</v>
      </c>
      <c r="W13" s="86">
        <f t="shared" si="4"/>
        <v>0</v>
      </c>
      <c r="X13" s="82"/>
      <c r="Y13" s="82"/>
      <c r="Z13" s="82"/>
    </row>
    <row r="14" spans="1:26" s="79" customFormat="1" ht="110.25" hidden="1" customHeight="1" x14ac:dyDescent="0.25">
      <c r="A14" s="78" t="s">
        <v>206</v>
      </c>
      <c r="B14" s="11" t="s">
        <v>205</v>
      </c>
      <c r="C14" s="89">
        <v>5801</v>
      </c>
      <c r="D14" s="89">
        <v>3853</v>
      </c>
      <c r="E14" s="89">
        <v>3394</v>
      </c>
      <c r="F14" s="40">
        <v>5801</v>
      </c>
      <c r="G14" s="40">
        <v>3853</v>
      </c>
      <c r="H14" s="40">
        <v>3394</v>
      </c>
      <c r="I14" s="86">
        <f t="shared" si="2"/>
        <v>0</v>
      </c>
      <c r="J14" s="86">
        <f t="shared" si="2"/>
        <v>0</v>
      </c>
      <c r="K14" s="86">
        <f t="shared" si="2"/>
        <v>0</v>
      </c>
      <c r="L14" s="89"/>
      <c r="M14" s="89"/>
      <c r="N14" s="89"/>
      <c r="O14" s="86">
        <f t="shared" si="3"/>
        <v>-5801</v>
      </c>
      <c r="P14" s="86">
        <f t="shared" si="3"/>
        <v>-3853</v>
      </c>
      <c r="Q14" s="86">
        <f t="shared" si="3"/>
        <v>-3394</v>
      </c>
      <c r="R14" s="89"/>
      <c r="S14" s="89"/>
      <c r="T14" s="89"/>
      <c r="U14" s="86">
        <f t="shared" si="4"/>
        <v>0</v>
      </c>
      <c r="V14" s="86">
        <f t="shared" si="4"/>
        <v>0</v>
      </c>
      <c r="W14" s="86">
        <f t="shared" si="4"/>
        <v>0</v>
      </c>
      <c r="X14" s="82"/>
      <c r="Y14" s="82"/>
      <c r="Z14" s="82"/>
    </row>
    <row r="15" spans="1:26" s="79" customFormat="1" ht="52.5" hidden="1" customHeight="1" x14ac:dyDescent="0.25">
      <c r="A15" s="78" t="s">
        <v>204</v>
      </c>
      <c r="B15" s="11" t="s">
        <v>203</v>
      </c>
      <c r="C15" s="89">
        <v>48341</v>
      </c>
      <c r="D15" s="89">
        <v>32112</v>
      </c>
      <c r="E15" s="89">
        <v>28286</v>
      </c>
      <c r="F15" s="40">
        <v>48341</v>
      </c>
      <c r="G15" s="40">
        <v>32112</v>
      </c>
      <c r="H15" s="40">
        <v>28286</v>
      </c>
      <c r="I15" s="86">
        <f t="shared" si="2"/>
        <v>0</v>
      </c>
      <c r="J15" s="86">
        <f t="shared" si="2"/>
        <v>0</v>
      </c>
      <c r="K15" s="86">
        <f t="shared" si="2"/>
        <v>0</v>
      </c>
      <c r="L15" s="89"/>
      <c r="M15" s="89"/>
      <c r="N15" s="89"/>
      <c r="O15" s="86">
        <f t="shared" si="3"/>
        <v>-48341</v>
      </c>
      <c r="P15" s="86">
        <f t="shared" si="3"/>
        <v>-32112</v>
      </c>
      <c r="Q15" s="86">
        <f t="shared" si="3"/>
        <v>-28286</v>
      </c>
      <c r="R15" s="89"/>
      <c r="S15" s="89"/>
      <c r="T15" s="89"/>
      <c r="U15" s="86">
        <f t="shared" si="4"/>
        <v>0</v>
      </c>
      <c r="V15" s="86">
        <f t="shared" si="4"/>
        <v>0</v>
      </c>
      <c r="W15" s="86">
        <f t="shared" si="4"/>
        <v>0</v>
      </c>
      <c r="X15" s="82"/>
      <c r="Y15" s="82"/>
      <c r="Z15" s="82"/>
    </row>
    <row r="16" spans="1:26" s="79" customFormat="1" ht="92.25" hidden="1" customHeight="1" x14ac:dyDescent="0.25">
      <c r="A16" s="78" t="s">
        <v>202</v>
      </c>
      <c r="B16" s="11" t="s">
        <v>201</v>
      </c>
      <c r="C16" s="89">
        <v>65855</v>
      </c>
      <c r="D16" s="89">
        <v>37949</v>
      </c>
      <c r="E16" s="89">
        <v>32088</v>
      </c>
      <c r="F16" s="40">
        <v>65855</v>
      </c>
      <c r="G16" s="40">
        <v>37949</v>
      </c>
      <c r="H16" s="40">
        <v>32088</v>
      </c>
      <c r="I16" s="86">
        <f t="shared" si="2"/>
        <v>0</v>
      </c>
      <c r="J16" s="86">
        <f t="shared" si="2"/>
        <v>0</v>
      </c>
      <c r="K16" s="86">
        <f t="shared" si="2"/>
        <v>0</v>
      </c>
      <c r="L16" s="89"/>
      <c r="M16" s="89"/>
      <c r="N16" s="89"/>
      <c r="O16" s="86">
        <f t="shared" si="3"/>
        <v>-65855</v>
      </c>
      <c r="P16" s="86">
        <f t="shared" si="3"/>
        <v>-37949</v>
      </c>
      <c r="Q16" s="86">
        <f t="shared" si="3"/>
        <v>-32088</v>
      </c>
      <c r="R16" s="89"/>
      <c r="S16" s="89"/>
      <c r="T16" s="89"/>
      <c r="U16" s="86">
        <f t="shared" si="4"/>
        <v>0</v>
      </c>
      <c r="V16" s="86">
        <f>S16-M16</f>
        <v>0</v>
      </c>
      <c r="W16" s="86">
        <f t="shared" si="4"/>
        <v>0</v>
      </c>
      <c r="X16" s="82"/>
      <c r="Y16" s="82"/>
      <c r="Z16" s="82"/>
    </row>
    <row r="17" spans="1:26" s="79" customFormat="1" ht="51.75" hidden="1" customHeight="1" x14ac:dyDescent="0.25">
      <c r="A17" s="78" t="s">
        <v>219</v>
      </c>
      <c r="B17" s="11" t="s">
        <v>218</v>
      </c>
      <c r="C17" s="89">
        <v>140087</v>
      </c>
      <c r="D17" s="89">
        <v>102994</v>
      </c>
      <c r="E17" s="89">
        <v>91890</v>
      </c>
      <c r="F17" s="40">
        <v>140087</v>
      </c>
      <c r="G17" s="40">
        <v>102994</v>
      </c>
      <c r="H17" s="40">
        <v>91890</v>
      </c>
      <c r="I17" s="86">
        <f t="shared" si="2"/>
        <v>0</v>
      </c>
      <c r="J17" s="86">
        <f t="shared" si="2"/>
        <v>0</v>
      </c>
      <c r="K17" s="86">
        <f t="shared" si="2"/>
        <v>0</v>
      </c>
      <c r="L17" s="89"/>
      <c r="M17" s="89"/>
      <c r="N17" s="89"/>
      <c r="O17" s="86">
        <f t="shared" si="3"/>
        <v>-140087</v>
      </c>
      <c r="P17" s="86">
        <f t="shared" si="3"/>
        <v>-102994</v>
      </c>
      <c r="Q17" s="86">
        <f t="shared" si="3"/>
        <v>-91890</v>
      </c>
      <c r="R17" s="89"/>
      <c r="S17" s="89"/>
      <c r="T17" s="89"/>
      <c r="U17" s="86">
        <f t="shared" si="4"/>
        <v>0</v>
      </c>
      <c r="V17" s="86">
        <f t="shared" si="4"/>
        <v>0</v>
      </c>
      <c r="W17" s="86">
        <f t="shared" si="4"/>
        <v>0</v>
      </c>
      <c r="X17" s="82"/>
      <c r="Y17" s="82"/>
      <c r="Z17" s="82"/>
    </row>
    <row r="18" spans="1:26" s="79" customFormat="1" ht="51.75" hidden="1" customHeight="1" x14ac:dyDescent="0.25">
      <c r="A18" s="78" t="s">
        <v>299</v>
      </c>
      <c r="B18" s="11" t="s">
        <v>300</v>
      </c>
      <c r="C18" s="89">
        <v>41186</v>
      </c>
      <c r="D18" s="89">
        <v>27360</v>
      </c>
      <c r="E18" s="89">
        <v>24099</v>
      </c>
      <c r="F18" s="40">
        <v>41186</v>
      </c>
      <c r="G18" s="40">
        <v>27360</v>
      </c>
      <c r="H18" s="40">
        <v>24099</v>
      </c>
      <c r="I18" s="86">
        <f t="shared" si="2"/>
        <v>0</v>
      </c>
      <c r="J18" s="86">
        <f t="shared" si="2"/>
        <v>0</v>
      </c>
      <c r="K18" s="86">
        <f t="shared" si="2"/>
        <v>0</v>
      </c>
      <c r="L18" s="89"/>
      <c r="M18" s="89"/>
      <c r="N18" s="89"/>
      <c r="O18" s="86">
        <f t="shared" si="3"/>
        <v>-41186</v>
      </c>
      <c r="P18" s="86">
        <f t="shared" si="3"/>
        <v>-27360</v>
      </c>
      <c r="Q18" s="86">
        <f t="shared" si="3"/>
        <v>-24099</v>
      </c>
      <c r="R18" s="89"/>
      <c r="S18" s="89"/>
      <c r="T18" s="89"/>
      <c r="U18" s="86">
        <f t="shared" si="4"/>
        <v>0</v>
      </c>
      <c r="V18" s="86">
        <f>S18-M18</f>
        <v>0</v>
      </c>
      <c r="W18" s="86">
        <f t="shared" si="4"/>
        <v>0</v>
      </c>
      <c r="X18" s="82"/>
      <c r="Y18" s="82"/>
      <c r="Z18" s="82"/>
    </row>
    <row r="19" spans="1:26" s="79" customFormat="1" ht="51.75" hidden="1" customHeight="1" x14ac:dyDescent="0.25">
      <c r="A19" s="78" t="s">
        <v>301</v>
      </c>
      <c r="B19" s="11" t="s">
        <v>302</v>
      </c>
      <c r="C19" s="89">
        <v>413575</v>
      </c>
      <c r="D19" s="89">
        <v>310283</v>
      </c>
      <c r="E19" s="89">
        <v>297180</v>
      </c>
      <c r="F19" s="40">
        <v>413575</v>
      </c>
      <c r="G19" s="40">
        <v>310283</v>
      </c>
      <c r="H19" s="40">
        <v>297180</v>
      </c>
      <c r="I19" s="86">
        <f t="shared" si="2"/>
        <v>0</v>
      </c>
      <c r="J19" s="86">
        <f t="shared" si="2"/>
        <v>0</v>
      </c>
      <c r="K19" s="86">
        <f t="shared" si="2"/>
        <v>0</v>
      </c>
      <c r="L19" s="89"/>
      <c r="M19" s="89"/>
      <c r="N19" s="89"/>
      <c r="O19" s="86">
        <f t="shared" si="3"/>
        <v>-413575</v>
      </c>
      <c r="P19" s="86">
        <f t="shared" si="3"/>
        <v>-310283</v>
      </c>
      <c r="Q19" s="86">
        <f t="shared" si="3"/>
        <v>-297180</v>
      </c>
      <c r="R19" s="89"/>
      <c r="S19" s="89"/>
      <c r="T19" s="89"/>
      <c r="U19" s="86">
        <f t="shared" si="4"/>
        <v>0</v>
      </c>
      <c r="V19" s="86">
        <f t="shared" si="4"/>
        <v>0</v>
      </c>
      <c r="W19" s="86">
        <f t="shared" si="4"/>
        <v>0</v>
      </c>
      <c r="X19" s="82"/>
      <c r="Y19" s="82"/>
      <c r="Z19" s="82"/>
    </row>
    <row r="20" spans="1:26" s="7" customFormat="1" ht="36.75" customHeight="1" x14ac:dyDescent="0.25">
      <c r="A20" s="12" t="s">
        <v>200</v>
      </c>
      <c r="B20" s="13" t="s">
        <v>199</v>
      </c>
      <c r="C20" s="83">
        <f t="shared" ref="C20:T20" si="8">C21</f>
        <v>129574.69999999998</v>
      </c>
      <c r="D20" s="83">
        <f t="shared" si="8"/>
        <v>139147</v>
      </c>
      <c r="E20" s="83">
        <f t="shared" si="8"/>
        <v>145490.20000000001</v>
      </c>
      <c r="F20" s="6">
        <f t="shared" si="8"/>
        <v>129574.69999999998</v>
      </c>
      <c r="G20" s="6">
        <f t="shared" si="8"/>
        <v>139147</v>
      </c>
      <c r="H20" s="6">
        <f t="shared" si="8"/>
        <v>145490.20000000001</v>
      </c>
      <c r="I20" s="47">
        <f t="shared" si="2"/>
        <v>0</v>
      </c>
      <c r="J20" s="47">
        <f t="shared" si="2"/>
        <v>0</v>
      </c>
      <c r="K20" s="47">
        <f t="shared" si="2"/>
        <v>0</v>
      </c>
      <c r="L20" s="83">
        <f t="shared" si="8"/>
        <v>0</v>
      </c>
      <c r="M20" s="83">
        <f t="shared" si="8"/>
        <v>0</v>
      </c>
      <c r="N20" s="83">
        <f t="shared" si="8"/>
        <v>0</v>
      </c>
      <c r="O20" s="47">
        <f t="shared" si="3"/>
        <v>-129574.69999999998</v>
      </c>
      <c r="P20" s="47">
        <f t="shared" si="3"/>
        <v>-139147</v>
      </c>
      <c r="Q20" s="47">
        <f t="shared" si="3"/>
        <v>-145490.20000000001</v>
      </c>
      <c r="R20" s="83">
        <f t="shared" si="8"/>
        <v>0</v>
      </c>
      <c r="S20" s="83">
        <f t="shared" si="8"/>
        <v>0</v>
      </c>
      <c r="T20" s="83">
        <f t="shared" si="8"/>
        <v>0</v>
      </c>
      <c r="U20" s="47">
        <f t="shared" si="4"/>
        <v>0</v>
      </c>
      <c r="V20" s="47">
        <f t="shared" si="4"/>
        <v>0</v>
      </c>
      <c r="W20" s="47">
        <f t="shared" si="4"/>
        <v>0</v>
      </c>
      <c r="X20" s="31"/>
      <c r="Y20" s="31"/>
      <c r="Z20" s="31"/>
    </row>
    <row r="21" spans="1:26" ht="36.75" customHeight="1" x14ac:dyDescent="0.25">
      <c r="A21" s="9" t="s">
        <v>198</v>
      </c>
      <c r="B21" s="10" t="s">
        <v>197</v>
      </c>
      <c r="C21" s="88">
        <f t="shared" ref="C21:H21" si="9">SUM(C22:C25)</f>
        <v>129574.69999999998</v>
      </c>
      <c r="D21" s="88">
        <f t="shared" si="9"/>
        <v>139147</v>
      </c>
      <c r="E21" s="88">
        <f t="shared" si="9"/>
        <v>145490.20000000001</v>
      </c>
      <c r="F21" s="94">
        <f t="shared" si="9"/>
        <v>129574.69999999998</v>
      </c>
      <c r="G21" s="94">
        <f t="shared" si="9"/>
        <v>139147</v>
      </c>
      <c r="H21" s="94">
        <f t="shared" si="9"/>
        <v>145490.20000000001</v>
      </c>
      <c r="I21" s="87">
        <f t="shared" si="2"/>
        <v>0</v>
      </c>
      <c r="J21" s="87">
        <f t="shared" si="2"/>
        <v>0</v>
      </c>
      <c r="K21" s="87">
        <f t="shared" si="2"/>
        <v>0</v>
      </c>
      <c r="L21" s="88">
        <f t="shared" ref="L21:N21" si="10">SUM(L22:L25)</f>
        <v>0</v>
      </c>
      <c r="M21" s="88">
        <f t="shared" si="10"/>
        <v>0</v>
      </c>
      <c r="N21" s="88">
        <f t="shared" si="10"/>
        <v>0</v>
      </c>
      <c r="O21" s="87">
        <f t="shared" si="3"/>
        <v>-129574.69999999998</v>
      </c>
      <c r="P21" s="87">
        <f t="shared" si="3"/>
        <v>-139147</v>
      </c>
      <c r="Q21" s="87">
        <f t="shared" si="3"/>
        <v>-145490.20000000001</v>
      </c>
      <c r="R21" s="88">
        <f t="shared" ref="R21:T21" si="11">SUM(R22:R25)</f>
        <v>0</v>
      </c>
      <c r="S21" s="88">
        <f t="shared" si="11"/>
        <v>0</v>
      </c>
      <c r="T21" s="88">
        <f t="shared" si="11"/>
        <v>0</v>
      </c>
      <c r="U21" s="87">
        <f t="shared" si="4"/>
        <v>0</v>
      </c>
      <c r="V21" s="87">
        <f t="shared" si="4"/>
        <v>0</v>
      </c>
      <c r="W21" s="87">
        <f t="shared" si="4"/>
        <v>0</v>
      </c>
      <c r="X21" s="30"/>
      <c r="Y21" s="30"/>
      <c r="Z21" s="30"/>
    </row>
    <row r="22" spans="1:26" s="79" customFormat="1" ht="109.5" hidden="1" customHeight="1" x14ac:dyDescent="0.25">
      <c r="A22" s="78" t="s">
        <v>196</v>
      </c>
      <c r="B22" s="11" t="s">
        <v>195</v>
      </c>
      <c r="C22" s="89">
        <v>69035.3</v>
      </c>
      <c r="D22" s="89">
        <v>73216</v>
      </c>
      <c r="E22" s="89">
        <v>76590.5</v>
      </c>
      <c r="F22" s="40">
        <v>69035.3</v>
      </c>
      <c r="G22" s="40">
        <v>73216</v>
      </c>
      <c r="H22" s="40">
        <v>76590.5</v>
      </c>
      <c r="I22" s="86">
        <f t="shared" si="2"/>
        <v>0</v>
      </c>
      <c r="J22" s="86">
        <f t="shared" si="2"/>
        <v>0</v>
      </c>
      <c r="K22" s="86">
        <f t="shared" si="2"/>
        <v>0</v>
      </c>
      <c r="L22" s="89"/>
      <c r="M22" s="89"/>
      <c r="N22" s="89"/>
      <c r="O22" s="86">
        <f t="shared" si="3"/>
        <v>-69035.3</v>
      </c>
      <c r="P22" s="86">
        <f t="shared" si="3"/>
        <v>-73216</v>
      </c>
      <c r="Q22" s="86">
        <f t="shared" si="3"/>
        <v>-76590.5</v>
      </c>
      <c r="R22" s="89"/>
      <c r="S22" s="89"/>
      <c r="T22" s="89"/>
      <c r="U22" s="86">
        <f t="shared" si="4"/>
        <v>0</v>
      </c>
      <c r="V22" s="86">
        <f t="shared" si="4"/>
        <v>0</v>
      </c>
      <c r="W22" s="86">
        <f t="shared" si="4"/>
        <v>0</v>
      </c>
      <c r="X22" s="82"/>
      <c r="Y22" s="82"/>
      <c r="Z22" s="82"/>
    </row>
    <row r="23" spans="1:26" s="79" customFormat="1" ht="124.5" hidden="1" customHeight="1" x14ac:dyDescent="0.25">
      <c r="A23" s="78" t="s">
        <v>194</v>
      </c>
      <c r="B23" s="11" t="s">
        <v>193</v>
      </c>
      <c r="C23" s="89">
        <v>354.3</v>
      </c>
      <c r="D23" s="89">
        <v>379.4</v>
      </c>
      <c r="E23" s="89">
        <v>394.5</v>
      </c>
      <c r="F23" s="40">
        <v>354.3</v>
      </c>
      <c r="G23" s="40">
        <v>379.4</v>
      </c>
      <c r="H23" s="40">
        <v>394.5</v>
      </c>
      <c r="I23" s="86">
        <f t="shared" si="2"/>
        <v>0</v>
      </c>
      <c r="J23" s="86">
        <f t="shared" si="2"/>
        <v>0</v>
      </c>
      <c r="K23" s="86">
        <f t="shared" si="2"/>
        <v>0</v>
      </c>
      <c r="L23" s="89"/>
      <c r="M23" s="89"/>
      <c r="N23" s="89"/>
      <c r="O23" s="86">
        <f t="shared" si="3"/>
        <v>-354.3</v>
      </c>
      <c r="P23" s="86">
        <f t="shared" si="3"/>
        <v>-379.4</v>
      </c>
      <c r="Q23" s="86">
        <f t="shared" si="3"/>
        <v>-394.5</v>
      </c>
      <c r="R23" s="89"/>
      <c r="S23" s="89"/>
      <c r="T23" s="89"/>
      <c r="U23" s="86">
        <f t="shared" si="4"/>
        <v>0</v>
      </c>
      <c r="V23" s="86">
        <f t="shared" si="4"/>
        <v>0</v>
      </c>
      <c r="W23" s="86">
        <f t="shared" si="4"/>
        <v>0</v>
      </c>
      <c r="X23" s="82"/>
      <c r="Y23" s="82"/>
      <c r="Z23" s="82"/>
    </row>
    <row r="24" spans="1:26" s="79" customFormat="1" ht="123.75" hidden="1" customHeight="1" x14ac:dyDescent="0.25">
      <c r="A24" s="78" t="s">
        <v>192</v>
      </c>
      <c r="B24" s="11" t="s">
        <v>191</v>
      </c>
      <c r="C24" s="89">
        <v>70927.199999999997</v>
      </c>
      <c r="D24" s="89">
        <v>76741.5</v>
      </c>
      <c r="E24" s="89">
        <v>80121.600000000006</v>
      </c>
      <c r="F24" s="40">
        <v>70927.199999999997</v>
      </c>
      <c r="G24" s="40">
        <v>76741.5</v>
      </c>
      <c r="H24" s="40">
        <v>80121.600000000006</v>
      </c>
      <c r="I24" s="86">
        <f t="shared" si="2"/>
        <v>0</v>
      </c>
      <c r="J24" s="86">
        <f t="shared" si="2"/>
        <v>0</v>
      </c>
      <c r="K24" s="86">
        <f t="shared" si="2"/>
        <v>0</v>
      </c>
      <c r="L24" s="89"/>
      <c r="M24" s="89"/>
      <c r="N24" s="89"/>
      <c r="O24" s="86">
        <f t="shared" si="3"/>
        <v>-70927.199999999997</v>
      </c>
      <c r="P24" s="86">
        <f t="shared" si="3"/>
        <v>-76741.5</v>
      </c>
      <c r="Q24" s="86">
        <f t="shared" si="3"/>
        <v>-80121.600000000006</v>
      </c>
      <c r="R24" s="89"/>
      <c r="S24" s="89"/>
      <c r="T24" s="89"/>
      <c r="U24" s="86">
        <f t="shared" si="4"/>
        <v>0</v>
      </c>
      <c r="V24" s="86">
        <f t="shared" si="4"/>
        <v>0</v>
      </c>
      <c r="W24" s="86">
        <f t="shared" si="4"/>
        <v>0</v>
      </c>
      <c r="X24" s="82"/>
      <c r="Y24" s="82"/>
      <c r="Z24" s="82"/>
    </row>
    <row r="25" spans="1:26" s="79" customFormat="1" ht="111" hidden="1" customHeight="1" x14ac:dyDescent="0.25">
      <c r="A25" s="78" t="s">
        <v>190</v>
      </c>
      <c r="B25" s="11" t="s">
        <v>189</v>
      </c>
      <c r="C25" s="89">
        <v>-10742.1</v>
      </c>
      <c r="D25" s="89">
        <v>-11189.9</v>
      </c>
      <c r="E25" s="89">
        <v>-11616.4</v>
      </c>
      <c r="F25" s="40">
        <v>-10742.1</v>
      </c>
      <c r="G25" s="40">
        <v>-11189.9</v>
      </c>
      <c r="H25" s="40">
        <v>-11616.4</v>
      </c>
      <c r="I25" s="86">
        <f t="shared" si="2"/>
        <v>0</v>
      </c>
      <c r="J25" s="86">
        <f t="shared" si="2"/>
        <v>0</v>
      </c>
      <c r="K25" s="86">
        <f t="shared" si="2"/>
        <v>0</v>
      </c>
      <c r="L25" s="89"/>
      <c r="M25" s="89"/>
      <c r="N25" s="89"/>
      <c r="O25" s="86">
        <f t="shared" si="3"/>
        <v>10742.1</v>
      </c>
      <c r="P25" s="86">
        <f t="shared" si="3"/>
        <v>11189.9</v>
      </c>
      <c r="Q25" s="86">
        <f t="shared" si="3"/>
        <v>11616.4</v>
      </c>
      <c r="R25" s="89"/>
      <c r="S25" s="89"/>
      <c r="T25" s="89"/>
      <c r="U25" s="86">
        <f t="shared" si="4"/>
        <v>0</v>
      </c>
      <c r="V25" s="86">
        <f t="shared" si="4"/>
        <v>0</v>
      </c>
      <c r="W25" s="86">
        <f t="shared" si="4"/>
        <v>0</v>
      </c>
      <c r="X25" s="82"/>
      <c r="Y25" s="82"/>
      <c r="Z25" s="82"/>
    </row>
    <row r="26" spans="1:26" s="7" customFormat="1" ht="31.5" customHeight="1" x14ac:dyDescent="0.25">
      <c r="A26" s="4" t="s">
        <v>188</v>
      </c>
      <c r="B26" s="8" t="s">
        <v>187</v>
      </c>
      <c r="C26" s="83">
        <f>C27+C33+C34+C35+C36</f>
        <v>524174.5</v>
      </c>
      <c r="D26" s="83">
        <f t="shared" ref="D26:E26" si="12">D27+D33+D34+D35+D36</f>
        <v>533334.65</v>
      </c>
      <c r="E26" s="83">
        <f t="shared" si="12"/>
        <v>593224.11500000011</v>
      </c>
      <c r="F26" s="6">
        <f>F27+F33+F34+F35+F36</f>
        <v>524174.5</v>
      </c>
      <c r="G26" s="6">
        <f t="shared" ref="G26:H26" si="13">G27+G33+G34+G35+G36</f>
        <v>533334.65</v>
      </c>
      <c r="H26" s="6">
        <f t="shared" si="13"/>
        <v>593224.11500000011</v>
      </c>
      <c r="I26" s="47">
        <f t="shared" si="2"/>
        <v>0</v>
      </c>
      <c r="J26" s="47">
        <f t="shared" si="2"/>
        <v>0</v>
      </c>
      <c r="K26" s="47">
        <f t="shared" si="2"/>
        <v>0</v>
      </c>
      <c r="L26" s="83">
        <f>L27+L33+L34+L35+L36</f>
        <v>0</v>
      </c>
      <c r="M26" s="83">
        <f t="shared" ref="M26:N26" si="14">M27+M33+M34+M35+M36</f>
        <v>0</v>
      </c>
      <c r="N26" s="83">
        <f t="shared" si="14"/>
        <v>0</v>
      </c>
      <c r="O26" s="47">
        <f t="shared" si="3"/>
        <v>-524174.5</v>
      </c>
      <c r="P26" s="47">
        <f t="shared" si="3"/>
        <v>-533334.65</v>
      </c>
      <c r="Q26" s="47">
        <f t="shared" si="3"/>
        <v>-593224.11500000011</v>
      </c>
      <c r="R26" s="83">
        <f>R27+R33+R34+R35+R36</f>
        <v>0</v>
      </c>
      <c r="S26" s="83">
        <f t="shared" ref="S26:T26" si="15">S27+S33+S34+S35+S36</f>
        <v>0</v>
      </c>
      <c r="T26" s="83">
        <f t="shared" si="15"/>
        <v>0</v>
      </c>
      <c r="U26" s="47">
        <f t="shared" si="4"/>
        <v>0</v>
      </c>
      <c r="V26" s="47">
        <f t="shared" si="4"/>
        <v>0</v>
      </c>
      <c r="W26" s="47">
        <f t="shared" si="4"/>
        <v>0</v>
      </c>
      <c r="X26" s="31"/>
      <c r="Y26" s="31"/>
      <c r="Z26" s="31"/>
    </row>
    <row r="27" spans="1:26" ht="33.75" customHeight="1" x14ac:dyDescent="0.25">
      <c r="A27" s="9" t="s">
        <v>186</v>
      </c>
      <c r="B27" s="10" t="s">
        <v>185</v>
      </c>
      <c r="C27" s="88">
        <f>SUM(C28:C32)</f>
        <v>431310</v>
      </c>
      <c r="D27" s="88">
        <f t="shared" ref="D27:H27" si="16">SUM(D28:D32)</f>
        <v>474441.00000000006</v>
      </c>
      <c r="E27" s="88">
        <f t="shared" si="16"/>
        <v>521885.10000000009</v>
      </c>
      <c r="F27" s="94">
        <f t="shared" si="16"/>
        <v>431310</v>
      </c>
      <c r="G27" s="94">
        <f t="shared" si="16"/>
        <v>474441.00000000006</v>
      </c>
      <c r="H27" s="94">
        <f t="shared" si="16"/>
        <v>521885.10000000009</v>
      </c>
      <c r="I27" s="87">
        <f t="shared" si="2"/>
        <v>0</v>
      </c>
      <c r="J27" s="87">
        <f t="shared" si="2"/>
        <v>0</v>
      </c>
      <c r="K27" s="87">
        <f t="shared" si="2"/>
        <v>0</v>
      </c>
      <c r="L27" s="88">
        <f t="shared" ref="L27:N27" si="17">SUM(L28:L32)</f>
        <v>0</v>
      </c>
      <c r="M27" s="88">
        <f t="shared" si="17"/>
        <v>0</v>
      </c>
      <c r="N27" s="88">
        <f t="shared" si="17"/>
        <v>0</v>
      </c>
      <c r="O27" s="88">
        <f t="shared" si="3"/>
        <v>-431310</v>
      </c>
      <c r="P27" s="87">
        <f t="shared" si="3"/>
        <v>-474441.00000000006</v>
      </c>
      <c r="Q27" s="87">
        <f t="shared" si="3"/>
        <v>-521885.10000000009</v>
      </c>
      <c r="R27" s="88">
        <f t="shared" ref="R27:T27" si="18">SUM(R28:R32)</f>
        <v>0</v>
      </c>
      <c r="S27" s="88">
        <f t="shared" si="18"/>
        <v>0</v>
      </c>
      <c r="T27" s="88">
        <f t="shared" si="18"/>
        <v>0</v>
      </c>
      <c r="U27" s="87">
        <f t="shared" si="4"/>
        <v>0</v>
      </c>
      <c r="V27" s="87">
        <f t="shared" si="4"/>
        <v>0</v>
      </c>
      <c r="W27" s="87">
        <f t="shared" si="4"/>
        <v>0</v>
      </c>
      <c r="X27" s="30"/>
      <c r="Y27" s="30"/>
      <c r="Z27" s="30"/>
    </row>
    <row r="28" spans="1:26" s="79" customFormat="1" ht="33.75" hidden="1" customHeight="1" x14ac:dyDescent="0.25">
      <c r="A28" s="78" t="s">
        <v>184</v>
      </c>
      <c r="B28" s="11" t="s">
        <v>183</v>
      </c>
      <c r="C28" s="89">
        <v>356310</v>
      </c>
      <c r="D28" s="89">
        <v>394441.00000000006</v>
      </c>
      <c r="E28" s="89">
        <v>436885.10000000009</v>
      </c>
      <c r="F28" s="40">
        <v>356310</v>
      </c>
      <c r="G28" s="40">
        <v>394441.00000000006</v>
      </c>
      <c r="H28" s="40">
        <v>436885.10000000009</v>
      </c>
      <c r="I28" s="86">
        <f t="shared" si="2"/>
        <v>0</v>
      </c>
      <c r="J28" s="86">
        <f t="shared" si="2"/>
        <v>0</v>
      </c>
      <c r="K28" s="86">
        <f t="shared" si="2"/>
        <v>0</v>
      </c>
      <c r="L28" s="89"/>
      <c r="M28" s="89"/>
      <c r="N28" s="89"/>
      <c r="O28" s="86">
        <f t="shared" si="3"/>
        <v>-356310</v>
      </c>
      <c r="P28" s="86">
        <f t="shared" si="3"/>
        <v>-394441.00000000006</v>
      </c>
      <c r="Q28" s="86">
        <f t="shared" si="3"/>
        <v>-436885.10000000009</v>
      </c>
      <c r="R28" s="89"/>
      <c r="S28" s="89"/>
      <c r="T28" s="89"/>
      <c r="U28" s="86">
        <f t="shared" si="4"/>
        <v>0</v>
      </c>
      <c r="V28" s="86">
        <f t="shared" si="4"/>
        <v>0</v>
      </c>
      <c r="W28" s="86">
        <f t="shared" si="4"/>
        <v>0</v>
      </c>
      <c r="X28" s="82"/>
      <c r="Y28" s="82"/>
      <c r="Z28" s="82"/>
    </row>
    <row r="29" spans="1:26" s="79" customFormat="1" ht="50.25" hidden="1" customHeight="1" x14ac:dyDescent="0.25">
      <c r="A29" s="78" t="s">
        <v>182</v>
      </c>
      <c r="B29" s="11" t="s">
        <v>181</v>
      </c>
      <c r="C29" s="89"/>
      <c r="D29" s="89"/>
      <c r="E29" s="89"/>
      <c r="F29" s="40"/>
      <c r="G29" s="40"/>
      <c r="H29" s="40"/>
      <c r="I29" s="86">
        <f t="shared" si="2"/>
        <v>0</v>
      </c>
      <c r="J29" s="86">
        <f t="shared" si="2"/>
        <v>0</v>
      </c>
      <c r="K29" s="86">
        <f t="shared" si="2"/>
        <v>0</v>
      </c>
      <c r="L29" s="89"/>
      <c r="M29" s="89"/>
      <c r="N29" s="89"/>
      <c r="O29" s="86">
        <f t="shared" si="3"/>
        <v>0</v>
      </c>
      <c r="P29" s="86">
        <f t="shared" si="3"/>
        <v>0</v>
      </c>
      <c r="Q29" s="86">
        <f t="shared" si="3"/>
        <v>0</v>
      </c>
      <c r="R29" s="89"/>
      <c r="S29" s="89"/>
      <c r="T29" s="89"/>
      <c r="U29" s="86">
        <f t="shared" si="4"/>
        <v>0</v>
      </c>
      <c r="V29" s="86">
        <f t="shared" si="4"/>
        <v>0</v>
      </c>
      <c r="W29" s="86">
        <f t="shared" si="4"/>
        <v>0</v>
      </c>
      <c r="X29" s="82"/>
      <c r="Y29" s="82"/>
      <c r="Z29" s="82"/>
    </row>
    <row r="30" spans="1:26" s="79" customFormat="1" ht="66.75" hidden="1" customHeight="1" x14ac:dyDescent="0.25">
      <c r="A30" s="78" t="s">
        <v>180</v>
      </c>
      <c r="B30" s="11" t="s">
        <v>179</v>
      </c>
      <c r="C30" s="89">
        <v>75000</v>
      </c>
      <c r="D30" s="89">
        <v>80000</v>
      </c>
      <c r="E30" s="89">
        <v>85000</v>
      </c>
      <c r="F30" s="40">
        <v>75000</v>
      </c>
      <c r="G30" s="40">
        <v>80000</v>
      </c>
      <c r="H30" s="40">
        <v>85000</v>
      </c>
      <c r="I30" s="86">
        <f t="shared" si="2"/>
        <v>0</v>
      </c>
      <c r="J30" s="86">
        <f t="shared" si="2"/>
        <v>0</v>
      </c>
      <c r="K30" s="86">
        <f t="shared" si="2"/>
        <v>0</v>
      </c>
      <c r="L30" s="89"/>
      <c r="M30" s="89"/>
      <c r="N30" s="89"/>
      <c r="O30" s="86">
        <f t="shared" si="3"/>
        <v>-75000</v>
      </c>
      <c r="P30" s="86">
        <f t="shared" si="3"/>
        <v>-80000</v>
      </c>
      <c r="Q30" s="86">
        <f t="shared" si="3"/>
        <v>-85000</v>
      </c>
      <c r="R30" s="89"/>
      <c r="S30" s="89"/>
      <c r="T30" s="89"/>
      <c r="U30" s="86">
        <f t="shared" si="4"/>
        <v>0</v>
      </c>
      <c r="V30" s="86">
        <f t="shared" si="4"/>
        <v>0</v>
      </c>
      <c r="W30" s="86">
        <f t="shared" si="4"/>
        <v>0</v>
      </c>
      <c r="X30" s="82"/>
      <c r="Y30" s="82"/>
      <c r="Z30" s="82"/>
    </row>
    <row r="31" spans="1:26" s="79" customFormat="1" ht="66.75" hidden="1" customHeight="1" x14ac:dyDescent="0.25">
      <c r="A31" s="78" t="s">
        <v>178</v>
      </c>
      <c r="B31" s="11" t="s">
        <v>177</v>
      </c>
      <c r="C31" s="89"/>
      <c r="D31" s="89"/>
      <c r="E31" s="89"/>
      <c r="F31" s="40"/>
      <c r="G31" s="40"/>
      <c r="H31" s="40"/>
      <c r="I31" s="86">
        <f t="shared" si="2"/>
        <v>0</v>
      </c>
      <c r="J31" s="86">
        <f t="shared" si="2"/>
        <v>0</v>
      </c>
      <c r="K31" s="86">
        <f t="shared" si="2"/>
        <v>0</v>
      </c>
      <c r="L31" s="89"/>
      <c r="M31" s="89"/>
      <c r="N31" s="89"/>
      <c r="O31" s="86">
        <f t="shared" si="3"/>
        <v>0</v>
      </c>
      <c r="P31" s="86">
        <f t="shared" si="3"/>
        <v>0</v>
      </c>
      <c r="Q31" s="86">
        <f t="shared" si="3"/>
        <v>0</v>
      </c>
      <c r="R31" s="89"/>
      <c r="S31" s="89"/>
      <c r="T31" s="89"/>
      <c r="U31" s="86">
        <f t="shared" si="4"/>
        <v>0</v>
      </c>
      <c r="V31" s="86">
        <f t="shared" si="4"/>
        <v>0</v>
      </c>
      <c r="W31" s="86">
        <f t="shared" si="4"/>
        <v>0</v>
      </c>
      <c r="X31" s="82"/>
      <c r="Y31" s="82"/>
      <c r="Z31" s="82"/>
    </row>
    <row r="32" spans="1:26" s="79" customFormat="1" ht="50.25" hidden="1" customHeight="1" x14ac:dyDescent="0.25">
      <c r="A32" s="78" t="s">
        <v>176</v>
      </c>
      <c r="B32" s="11" t="s">
        <v>175</v>
      </c>
      <c r="C32" s="89"/>
      <c r="D32" s="89"/>
      <c r="E32" s="89"/>
      <c r="F32" s="40"/>
      <c r="G32" s="40"/>
      <c r="H32" s="40"/>
      <c r="I32" s="86">
        <f t="shared" si="2"/>
        <v>0</v>
      </c>
      <c r="J32" s="86">
        <f t="shared" si="2"/>
        <v>0</v>
      </c>
      <c r="K32" s="86">
        <f t="shared" si="2"/>
        <v>0</v>
      </c>
      <c r="L32" s="89"/>
      <c r="M32" s="89"/>
      <c r="N32" s="89"/>
      <c r="O32" s="86">
        <f t="shared" si="3"/>
        <v>0</v>
      </c>
      <c r="P32" s="86">
        <f t="shared" si="3"/>
        <v>0</v>
      </c>
      <c r="Q32" s="86">
        <f t="shared" si="3"/>
        <v>0</v>
      </c>
      <c r="R32" s="89"/>
      <c r="S32" s="89"/>
      <c r="T32" s="89"/>
      <c r="U32" s="86">
        <f t="shared" si="4"/>
        <v>0</v>
      </c>
      <c r="V32" s="86">
        <f t="shared" si="4"/>
        <v>0</v>
      </c>
      <c r="W32" s="86">
        <f t="shared" si="4"/>
        <v>0</v>
      </c>
      <c r="X32" s="82"/>
      <c r="Y32" s="82"/>
      <c r="Z32" s="82"/>
    </row>
    <row r="33" spans="1:26" ht="36.75" hidden="1" customHeight="1" x14ac:dyDescent="0.25">
      <c r="A33" s="9" t="s">
        <v>174</v>
      </c>
      <c r="B33" s="10" t="s">
        <v>173</v>
      </c>
      <c r="C33" s="88"/>
      <c r="D33" s="88"/>
      <c r="E33" s="88"/>
      <c r="F33" s="94"/>
      <c r="G33" s="94"/>
      <c r="H33" s="94"/>
      <c r="I33" s="87">
        <f t="shared" si="2"/>
        <v>0</v>
      </c>
      <c r="J33" s="87">
        <f t="shared" si="2"/>
        <v>0</v>
      </c>
      <c r="K33" s="87">
        <f t="shared" si="2"/>
        <v>0</v>
      </c>
      <c r="L33" s="88"/>
      <c r="M33" s="88"/>
      <c r="N33" s="88"/>
      <c r="O33" s="87">
        <f t="shared" si="3"/>
        <v>0</v>
      </c>
      <c r="P33" s="87">
        <f t="shared" si="3"/>
        <v>0</v>
      </c>
      <c r="Q33" s="87">
        <f t="shared" si="3"/>
        <v>0</v>
      </c>
      <c r="R33" s="88"/>
      <c r="S33" s="88"/>
      <c r="T33" s="88"/>
      <c r="U33" s="87">
        <f t="shared" si="4"/>
        <v>0</v>
      </c>
      <c r="V33" s="87">
        <f t="shared" si="4"/>
        <v>0</v>
      </c>
      <c r="W33" s="87">
        <f t="shared" si="4"/>
        <v>0</v>
      </c>
      <c r="X33" s="30"/>
      <c r="Y33" s="30"/>
      <c r="Z33" s="30"/>
    </row>
    <row r="34" spans="1:26" ht="30.75" customHeight="1" x14ac:dyDescent="0.25">
      <c r="A34" s="9" t="s">
        <v>172</v>
      </c>
      <c r="B34" s="10" t="s">
        <v>171</v>
      </c>
      <c r="C34" s="88">
        <v>0</v>
      </c>
      <c r="D34" s="88">
        <v>0</v>
      </c>
      <c r="E34" s="88">
        <v>9256</v>
      </c>
      <c r="F34" s="94">
        <v>0</v>
      </c>
      <c r="G34" s="94">
        <v>0</v>
      </c>
      <c r="H34" s="94">
        <v>9256</v>
      </c>
      <c r="I34" s="87">
        <f t="shared" si="2"/>
        <v>0</v>
      </c>
      <c r="J34" s="87">
        <f t="shared" si="2"/>
        <v>0</v>
      </c>
      <c r="K34" s="87">
        <f t="shared" si="2"/>
        <v>0</v>
      </c>
      <c r="L34" s="88"/>
      <c r="M34" s="88"/>
      <c r="N34" s="88"/>
      <c r="O34" s="87">
        <f t="shared" si="3"/>
        <v>0</v>
      </c>
      <c r="P34" s="87">
        <f t="shared" si="3"/>
        <v>0</v>
      </c>
      <c r="Q34" s="87">
        <f t="shared" si="3"/>
        <v>-9256</v>
      </c>
      <c r="R34" s="88"/>
      <c r="S34" s="88"/>
      <c r="T34" s="88"/>
      <c r="U34" s="87">
        <f t="shared" si="4"/>
        <v>0</v>
      </c>
      <c r="V34" s="87">
        <f t="shared" si="4"/>
        <v>0</v>
      </c>
      <c r="W34" s="87">
        <f t="shared" si="4"/>
        <v>0</v>
      </c>
      <c r="X34" s="30"/>
      <c r="Y34" s="30"/>
      <c r="Z34" s="30"/>
    </row>
    <row r="35" spans="1:26" ht="33.75" customHeight="1" x14ac:dyDescent="0.25">
      <c r="A35" s="9" t="s">
        <v>170</v>
      </c>
      <c r="B35" s="10" t="s">
        <v>169</v>
      </c>
      <c r="C35" s="88">
        <v>91143</v>
      </c>
      <c r="D35" s="88">
        <v>57000</v>
      </c>
      <c r="E35" s="88">
        <v>60000</v>
      </c>
      <c r="F35" s="94">
        <v>91143</v>
      </c>
      <c r="G35" s="94">
        <v>57000</v>
      </c>
      <c r="H35" s="94">
        <v>60000</v>
      </c>
      <c r="I35" s="87">
        <f t="shared" si="2"/>
        <v>0</v>
      </c>
      <c r="J35" s="87">
        <f t="shared" si="2"/>
        <v>0</v>
      </c>
      <c r="K35" s="87">
        <f t="shared" si="2"/>
        <v>0</v>
      </c>
      <c r="L35" s="88"/>
      <c r="M35" s="88"/>
      <c r="N35" s="88"/>
      <c r="O35" s="87">
        <f t="shared" si="3"/>
        <v>-91143</v>
      </c>
      <c r="P35" s="87">
        <f t="shared" si="3"/>
        <v>-57000</v>
      </c>
      <c r="Q35" s="87">
        <f t="shared" si="3"/>
        <v>-60000</v>
      </c>
      <c r="R35" s="88"/>
      <c r="S35" s="88"/>
      <c r="T35" s="88"/>
      <c r="U35" s="87">
        <f t="shared" si="4"/>
        <v>0</v>
      </c>
      <c r="V35" s="87">
        <f t="shared" si="4"/>
        <v>0</v>
      </c>
      <c r="W35" s="87">
        <f t="shared" si="4"/>
        <v>0</v>
      </c>
      <c r="X35" s="30"/>
      <c r="Y35" s="30"/>
      <c r="Z35" s="30"/>
    </row>
    <row r="36" spans="1:26" ht="36" customHeight="1" x14ac:dyDescent="0.25">
      <c r="A36" s="48" t="s">
        <v>259</v>
      </c>
      <c r="B36" s="10" t="s">
        <v>258</v>
      </c>
      <c r="C36" s="88">
        <v>1721.5000000000002</v>
      </c>
      <c r="D36" s="88">
        <v>1893.6500000000003</v>
      </c>
      <c r="E36" s="88">
        <v>2083.0150000000003</v>
      </c>
      <c r="F36" s="94">
        <v>1721.5000000000002</v>
      </c>
      <c r="G36" s="94">
        <v>1893.6500000000003</v>
      </c>
      <c r="H36" s="94">
        <v>2083.0150000000003</v>
      </c>
      <c r="I36" s="87">
        <f t="shared" si="2"/>
        <v>0</v>
      </c>
      <c r="J36" s="87">
        <f t="shared" si="2"/>
        <v>0</v>
      </c>
      <c r="K36" s="87">
        <f t="shared" si="2"/>
        <v>0</v>
      </c>
      <c r="L36" s="88"/>
      <c r="M36" s="88"/>
      <c r="N36" s="88"/>
      <c r="O36" s="87">
        <f t="shared" si="3"/>
        <v>-1721.5000000000002</v>
      </c>
      <c r="P36" s="87">
        <f t="shared" si="3"/>
        <v>-1893.6500000000003</v>
      </c>
      <c r="Q36" s="87">
        <f t="shared" si="3"/>
        <v>-2083.0150000000003</v>
      </c>
      <c r="R36" s="88"/>
      <c r="S36" s="88"/>
      <c r="T36" s="88"/>
      <c r="U36" s="87">
        <f t="shared" si="4"/>
        <v>0</v>
      </c>
      <c r="V36" s="87">
        <f t="shared" si="4"/>
        <v>0</v>
      </c>
      <c r="W36" s="87">
        <f t="shared" si="4"/>
        <v>0</v>
      </c>
      <c r="X36" s="30"/>
      <c r="Y36" s="30"/>
      <c r="Z36" s="30"/>
    </row>
    <row r="37" spans="1:26" s="7" customFormat="1" ht="33.75" customHeight="1" x14ac:dyDescent="0.25">
      <c r="A37" s="4" t="s">
        <v>168</v>
      </c>
      <c r="B37" s="8" t="s">
        <v>167</v>
      </c>
      <c r="C37" s="83">
        <f t="shared" ref="C37:H37" si="19">SUM(C38:C39)</f>
        <v>811890.8</v>
      </c>
      <c r="D37" s="83">
        <f t="shared" si="19"/>
        <v>863579.9</v>
      </c>
      <c r="E37" s="83">
        <f t="shared" si="19"/>
        <v>910790.5</v>
      </c>
      <c r="F37" s="6">
        <f t="shared" si="19"/>
        <v>811890.8</v>
      </c>
      <c r="G37" s="6">
        <f t="shared" si="19"/>
        <v>863579.9</v>
      </c>
      <c r="H37" s="6">
        <f t="shared" si="19"/>
        <v>910790.5</v>
      </c>
      <c r="I37" s="47">
        <f t="shared" si="2"/>
        <v>0</v>
      </c>
      <c r="J37" s="47">
        <f t="shared" si="2"/>
        <v>0</v>
      </c>
      <c r="K37" s="47">
        <f t="shared" si="2"/>
        <v>0</v>
      </c>
      <c r="L37" s="83">
        <f t="shared" ref="L37:N37" si="20">SUM(L38:L39)</f>
        <v>0</v>
      </c>
      <c r="M37" s="83">
        <f t="shared" si="20"/>
        <v>0</v>
      </c>
      <c r="N37" s="83">
        <f t="shared" si="20"/>
        <v>0</v>
      </c>
      <c r="O37" s="47">
        <f t="shared" si="3"/>
        <v>-811890.8</v>
      </c>
      <c r="P37" s="47">
        <f t="shared" si="3"/>
        <v>-863579.9</v>
      </c>
      <c r="Q37" s="47">
        <f t="shared" si="3"/>
        <v>-910790.5</v>
      </c>
      <c r="R37" s="83">
        <f t="shared" ref="R37:T37" si="21">SUM(R38:R39)</f>
        <v>0</v>
      </c>
      <c r="S37" s="83">
        <f t="shared" si="21"/>
        <v>0</v>
      </c>
      <c r="T37" s="83">
        <f t="shared" si="21"/>
        <v>0</v>
      </c>
      <c r="U37" s="47">
        <f t="shared" si="4"/>
        <v>0</v>
      </c>
      <c r="V37" s="47">
        <f t="shared" si="4"/>
        <v>0</v>
      </c>
      <c r="W37" s="47">
        <f t="shared" si="4"/>
        <v>0</v>
      </c>
      <c r="X37" s="31"/>
      <c r="Y37" s="31"/>
      <c r="Z37" s="31"/>
    </row>
    <row r="38" spans="1:26" ht="30" customHeight="1" x14ac:dyDescent="0.25">
      <c r="A38" s="9" t="s">
        <v>166</v>
      </c>
      <c r="B38" s="10" t="s">
        <v>165</v>
      </c>
      <c r="C38" s="88">
        <v>144419</v>
      </c>
      <c r="D38" s="88">
        <v>166962</v>
      </c>
      <c r="E38" s="88">
        <v>184251</v>
      </c>
      <c r="F38" s="94">
        <v>144419</v>
      </c>
      <c r="G38" s="94">
        <v>166962</v>
      </c>
      <c r="H38" s="94">
        <v>184251</v>
      </c>
      <c r="I38" s="87">
        <f t="shared" si="2"/>
        <v>0</v>
      </c>
      <c r="J38" s="87">
        <f t="shared" si="2"/>
        <v>0</v>
      </c>
      <c r="K38" s="87">
        <f t="shared" si="2"/>
        <v>0</v>
      </c>
      <c r="L38" s="88"/>
      <c r="M38" s="88"/>
      <c r="N38" s="88"/>
      <c r="O38" s="87">
        <f t="shared" si="3"/>
        <v>-144419</v>
      </c>
      <c r="P38" s="87">
        <f t="shared" si="3"/>
        <v>-166962</v>
      </c>
      <c r="Q38" s="87">
        <f t="shared" si="3"/>
        <v>-184251</v>
      </c>
      <c r="R38" s="88"/>
      <c r="S38" s="88"/>
      <c r="T38" s="88"/>
      <c r="U38" s="87">
        <f t="shared" si="4"/>
        <v>0</v>
      </c>
      <c r="V38" s="87">
        <f t="shared" si="4"/>
        <v>0</v>
      </c>
      <c r="W38" s="87">
        <f t="shared" si="4"/>
        <v>0</v>
      </c>
      <c r="X38" s="30"/>
      <c r="Y38" s="30"/>
      <c r="Z38" s="30"/>
    </row>
    <row r="39" spans="1:26" ht="30" customHeight="1" x14ac:dyDescent="0.25">
      <c r="A39" s="9" t="s">
        <v>164</v>
      </c>
      <c r="B39" s="10" t="s">
        <v>163</v>
      </c>
      <c r="C39" s="88">
        <f t="shared" ref="C39:H39" si="22">C40+C41</f>
        <v>667471.80000000005</v>
      </c>
      <c r="D39" s="88">
        <f t="shared" si="22"/>
        <v>696617.9</v>
      </c>
      <c r="E39" s="88">
        <f t="shared" si="22"/>
        <v>726539.5</v>
      </c>
      <c r="F39" s="94">
        <f t="shared" si="22"/>
        <v>667471.80000000005</v>
      </c>
      <c r="G39" s="94">
        <f t="shared" si="22"/>
        <v>696617.9</v>
      </c>
      <c r="H39" s="94">
        <f t="shared" si="22"/>
        <v>726539.5</v>
      </c>
      <c r="I39" s="87">
        <f t="shared" si="2"/>
        <v>0</v>
      </c>
      <c r="J39" s="87">
        <f t="shared" si="2"/>
        <v>0</v>
      </c>
      <c r="K39" s="87">
        <f t="shared" si="2"/>
        <v>0</v>
      </c>
      <c r="L39" s="88">
        <f t="shared" ref="L39:N39" si="23">L40+L41</f>
        <v>0</v>
      </c>
      <c r="M39" s="88">
        <f t="shared" si="23"/>
        <v>0</v>
      </c>
      <c r="N39" s="88">
        <f t="shared" si="23"/>
        <v>0</v>
      </c>
      <c r="O39" s="88">
        <f t="shared" si="3"/>
        <v>-667471.80000000005</v>
      </c>
      <c r="P39" s="88">
        <f t="shared" si="3"/>
        <v>-696617.9</v>
      </c>
      <c r="Q39" s="88">
        <f t="shared" si="3"/>
        <v>-726539.5</v>
      </c>
      <c r="R39" s="88">
        <f t="shared" ref="R39:T39" si="24">R40+R41</f>
        <v>0</v>
      </c>
      <c r="S39" s="88">
        <f t="shared" si="24"/>
        <v>0</v>
      </c>
      <c r="T39" s="88">
        <f t="shared" si="24"/>
        <v>0</v>
      </c>
      <c r="U39" s="87">
        <f t="shared" si="4"/>
        <v>0</v>
      </c>
      <c r="V39" s="87">
        <f t="shared" si="4"/>
        <v>0</v>
      </c>
      <c r="W39" s="87">
        <f t="shared" si="4"/>
        <v>0</v>
      </c>
      <c r="X39" s="30"/>
      <c r="Y39" s="30"/>
      <c r="Z39" s="30"/>
    </row>
    <row r="40" spans="1:26" s="79" customFormat="1" ht="36" customHeight="1" x14ac:dyDescent="0.25">
      <c r="A40" s="41" t="s">
        <v>162</v>
      </c>
      <c r="B40" s="11" t="s">
        <v>161</v>
      </c>
      <c r="C40" s="89">
        <v>395424.8</v>
      </c>
      <c r="D40" s="89">
        <v>397401.9</v>
      </c>
      <c r="E40" s="89">
        <v>397401.9</v>
      </c>
      <c r="F40" s="40">
        <v>395424.8</v>
      </c>
      <c r="G40" s="40">
        <v>397401.9</v>
      </c>
      <c r="H40" s="40">
        <v>397401.9</v>
      </c>
      <c r="I40" s="86">
        <f t="shared" si="2"/>
        <v>0</v>
      </c>
      <c r="J40" s="86">
        <f t="shared" si="2"/>
        <v>0</v>
      </c>
      <c r="K40" s="86">
        <f t="shared" si="2"/>
        <v>0</v>
      </c>
      <c r="L40" s="89"/>
      <c r="M40" s="89"/>
      <c r="N40" s="89"/>
      <c r="O40" s="86">
        <f t="shared" si="3"/>
        <v>-395424.8</v>
      </c>
      <c r="P40" s="86">
        <f t="shared" si="3"/>
        <v>-397401.9</v>
      </c>
      <c r="Q40" s="86">
        <f t="shared" si="3"/>
        <v>-397401.9</v>
      </c>
      <c r="R40" s="89"/>
      <c r="S40" s="89"/>
      <c r="T40" s="89"/>
      <c r="U40" s="86">
        <f t="shared" si="4"/>
        <v>0</v>
      </c>
      <c r="V40" s="86">
        <f t="shared" si="4"/>
        <v>0</v>
      </c>
      <c r="W40" s="86">
        <f t="shared" si="4"/>
        <v>0</v>
      </c>
      <c r="X40" s="82"/>
      <c r="Y40" s="82"/>
      <c r="Z40" s="82"/>
    </row>
    <row r="41" spans="1:26" s="79" customFormat="1" ht="36" customHeight="1" x14ac:dyDescent="0.25">
      <c r="A41" s="41" t="s">
        <v>160</v>
      </c>
      <c r="B41" s="11" t="s">
        <v>159</v>
      </c>
      <c r="C41" s="89">
        <v>272047</v>
      </c>
      <c r="D41" s="89">
        <v>299216</v>
      </c>
      <c r="E41" s="89">
        <v>329137.60000000003</v>
      </c>
      <c r="F41" s="40">
        <v>272047</v>
      </c>
      <c r="G41" s="40">
        <v>299216</v>
      </c>
      <c r="H41" s="40">
        <v>329137.60000000003</v>
      </c>
      <c r="I41" s="86">
        <f t="shared" si="2"/>
        <v>0</v>
      </c>
      <c r="J41" s="86">
        <f t="shared" si="2"/>
        <v>0</v>
      </c>
      <c r="K41" s="86">
        <f t="shared" si="2"/>
        <v>0</v>
      </c>
      <c r="L41" s="89"/>
      <c r="M41" s="89"/>
      <c r="N41" s="89"/>
      <c r="O41" s="86">
        <f t="shared" si="3"/>
        <v>-272047</v>
      </c>
      <c r="P41" s="86">
        <f t="shared" si="3"/>
        <v>-299216</v>
      </c>
      <c r="Q41" s="86">
        <f t="shared" si="3"/>
        <v>-329137.60000000003</v>
      </c>
      <c r="R41" s="89"/>
      <c r="S41" s="89"/>
      <c r="T41" s="89"/>
      <c r="U41" s="86">
        <f t="shared" si="4"/>
        <v>0</v>
      </c>
      <c r="V41" s="86">
        <f t="shared" si="4"/>
        <v>0</v>
      </c>
      <c r="W41" s="86">
        <f t="shared" si="4"/>
        <v>0</v>
      </c>
      <c r="X41" s="82"/>
      <c r="Y41" s="82"/>
      <c r="Z41" s="82"/>
    </row>
    <row r="42" spans="1:26" s="7" customFormat="1" ht="33.75" customHeight="1" x14ac:dyDescent="0.25">
      <c r="A42" s="4" t="s">
        <v>158</v>
      </c>
      <c r="B42" s="8" t="s">
        <v>157</v>
      </c>
      <c r="C42" s="83">
        <f>C43+C47+C48</f>
        <v>25000</v>
      </c>
      <c r="D42" s="83">
        <f t="shared" ref="D42:E42" si="25">D43+D47+D48</f>
        <v>26000</v>
      </c>
      <c r="E42" s="83">
        <f t="shared" si="25"/>
        <v>27000</v>
      </c>
      <c r="F42" s="6">
        <f>F43+F47+F48</f>
        <v>25000</v>
      </c>
      <c r="G42" s="6">
        <f t="shared" ref="G42:H42" si="26">G43+G47+G48</f>
        <v>26000</v>
      </c>
      <c r="H42" s="6">
        <f t="shared" si="26"/>
        <v>27000</v>
      </c>
      <c r="I42" s="47">
        <f t="shared" si="2"/>
        <v>0</v>
      </c>
      <c r="J42" s="47">
        <f t="shared" si="2"/>
        <v>0</v>
      </c>
      <c r="K42" s="47">
        <f t="shared" si="2"/>
        <v>0</v>
      </c>
      <c r="L42" s="83">
        <f>L43+L47+L48</f>
        <v>0</v>
      </c>
      <c r="M42" s="83">
        <f t="shared" ref="M42:N42" si="27">M43+M47+M48</f>
        <v>0</v>
      </c>
      <c r="N42" s="83">
        <f t="shared" si="27"/>
        <v>0</v>
      </c>
      <c r="O42" s="47">
        <f t="shared" si="3"/>
        <v>-25000</v>
      </c>
      <c r="P42" s="47">
        <f t="shared" si="3"/>
        <v>-26000</v>
      </c>
      <c r="Q42" s="47">
        <f t="shared" si="3"/>
        <v>-27000</v>
      </c>
      <c r="R42" s="83">
        <f>R43+R47+R48</f>
        <v>0</v>
      </c>
      <c r="S42" s="83">
        <f t="shared" ref="S42:T42" si="28">S43+S47+S48</f>
        <v>0</v>
      </c>
      <c r="T42" s="83">
        <f t="shared" si="28"/>
        <v>0</v>
      </c>
      <c r="U42" s="47">
        <f t="shared" si="4"/>
        <v>0</v>
      </c>
      <c r="V42" s="47">
        <f t="shared" si="4"/>
        <v>0</v>
      </c>
      <c r="W42" s="47">
        <f t="shared" si="4"/>
        <v>0</v>
      </c>
      <c r="X42" s="31"/>
      <c r="Y42" s="31"/>
      <c r="Z42" s="31"/>
    </row>
    <row r="43" spans="1:26" ht="48" customHeight="1" x14ac:dyDescent="0.25">
      <c r="A43" s="9" t="s">
        <v>156</v>
      </c>
      <c r="B43" s="10" t="s">
        <v>155</v>
      </c>
      <c r="C43" s="88">
        <f>SUM(C44:C46)</f>
        <v>25000</v>
      </c>
      <c r="D43" s="88">
        <f t="shared" ref="D43:E43" si="29">SUM(D44:D46)</f>
        <v>26000</v>
      </c>
      <c r="E43" s="88">
        <f t="shared" si="29"/>
        <v>27000</v>
      </c>
      <c r="F43" s="94">
        <f>SUM(F44:F46)</f>
        <v>25000</v>
      </c>
      <c r="G43" s="94">
        <f t="shared" ref="G43:H43" si="30">SUM(G44:G46)</f>
        <v>26000</v>
      </c>
      <c r="H43" s="94">
        <f t="shared" si="30"/>
        <v>27000</v>
      </c>
      <c r="I43" s="87">
        <f t="shared" si="2"/>
        <v>0</v>
      </c>
      <c r="J43" s="87">
        <f t="shared" si="2"/>
        <v>0</v>
      </c>
      <c r="K43" s="87">
        <f t="shared" si="2"/>
        <v>0</v>
      </c>
      <c r="L43" s="88">
        <f>SUM(L44:L46)</f>
        <v>0</v>
      </c>
      <c r="M43" s="88">
        <f t="shared" ref="M43:N43" si="31">SUM(M44:M46)</f>
        <v>0</v>
      </c>
      <c r="N43" s="88">
        <f t="shared" si="31"/>
        <v>0</v>
      </c>
      <c r="O43" s="87">
        <f t="shared" si="3"/>
        <v>-25000</v>
      </c>
      <c r="P43" s="87">
        <f t="shared" si="3"/>
        <v>-26000</v>
      </c>
      <c r="Q43" s="87">
        <f t="shared" si="3"/>
        <v>-27000</v>
      </c>
      <c r="R43" s="88">
        <f>SUM(R44:R46)</f>
        <v>0</v>
      </c>
      <c r="S43" s="88">
        <f t="shared" ref="S43:T43" si="32">SUM(S44:S46)</f>
        <v>0</v>
      </c>
      <c r="T43" s="88">
        <f t="shared" si="32"/>
        <v>0</v>
      </c>
      <c r="U43" s="87">
        <f t="shared" si="4"/>
        <v>0</v>
      </c>
      <c r="V43" s="87">
        <f t="shared" si="4"/>
        <v>0</v>
      </c>
      <c r="W43" s="87">
        <f t="shared" si="4"/>
        <v>0</v>
      </c>
      <c r="X43" s="30"/>
      <c r="Y43" s="30"/>
      <c r="Z43" s="30"/>
    </row>
    <row r="44" spans="1:26" s="79" customFormat="1" ht="65.25" hidden="1" customHeight="1" x14ac:dyDescent="0.25">
      <c r="A44" s="49" t="s">
        <v>263</v>
      </c>
      <c r="B44" s="11" t="s">
        <v>260</v>
      </c>
      <c r="C44" s="89">
        <v>25000</v>
      </c>
      <c r="D44" s="89">
        <v>26000</v>
      </c>
      <c r="E44" s="89">
        <v>27000</v>
      </c>
      <c r="F44" s="40">
        <v>25000</v>
      </c>
      <c r="G44" s="40">
        <v>26000</v>
      </c>
      <c r="H44" s="40">
        <v>27000</v>
      </c>
      <c r="I44" s="86">
        <f t="shared" si="2"/>
        <v>0</v>
      </c>
      <c r="J44" s="86">
        <f t="shared" si="2"/>
        <v>0</v>
      </c>
      <c r="K44" s="86">
        <f t="shared" si="2"/>
        <v>0</v>
      </c>
      <c r="L44" s="89"/>
      <c r="M44" s="89"/>
      <c r="N44" s="89"/>
      <c r="O44" s="86">
        <f t="shared" si="3"/>
        <v>-25000</v>
      </c>
      <c r="P44" s="86">
        <f t="shared" si="3"/>
        <v>-26000</v>
      </c>
      <c r="Q44" s="86">
        <f t="shared" si="3"/>
        <v>-27000</v>
      </c>
      <c r="R44" s="89"/>
      <c r="S44" s="89"/>
      <c r="T44" s="89"/>
      <c r="U44" s="86">
        <f t="shared" ref="U44:W59" si="33">R44-L44</f>
        <v>0</v>
      </c>
      <c r="V44" s="86">
        <f t="shared" si="33"/>
        <v>0</v>
      </c>
      <c r="W44" s="86">
        <f t="shared" si="33"/>
        <v>0</v>
      </c>
      <c r="X44" s="82"/>
      <c r="Y44" s="82"/>
      <c r="Z44" s="82"/>
    </row>
    <row r="45" spans="1:26" s="79" customFormat="1" ht="81" hidden="1" customHeight="1" x14ac:dyDescent="0.25">
      <c r="A45" s="49" t="s">
        <v>264</v>
      </c>
      <c r="B45" s="11" t="s">
        <v>261</v>
      </c>
      <c r="C45" s="89"/>
      <c r="D45" s="89"/>
      <c r="E45" s="89"/>
      <c r="F45" s="40"/>
      <c r="G45" s="40"/>
      <c r="H45" s="40"/>
      <c r="I45" s="86">
        <f t="shared" si="2"/>
        <v>0</v>
      </c>
      <c r="J45" s="86">
        <f t="shared" si="2"/>
        <v>0</v>
      </c>
      <c r="K45" s="86">
        <f t="shared" si="2"/>
        <v>0</v>
      </c>
      <c r="L45" s="89"/>
      <c r="M45" s="89"/>
      <c r="N45" s="89"/>
      <c r="O45" s="86">
        <f t="shared" si="3"/>
        <v>0</v>
      </c>
      <c r="P45" s="86">
        <f t="shared" si="3"/>
        <v>0</v>
      </c>
      <c r="Q45" s="86">
        <f t="shared" si="3"/>
        <v>0</v>
      </c>
      <c r="R45" s="89"/>
      <c r="S45" s="89"/>
      <c r="T45" s="89"/>
      <c r="U45" s="86">
        <f t="shared" si="33"/>
        <v>0</v>
      </c>
      <c r="V45" s="86">
        <f t="shared" si="33"/>
        <v>0</v>
      </c>
      <c r="W45" s="86">
        <f t="shared" si="33"/>
        <v>0</v>
      </c>
      <c r="X45" s="82"/>
      <c r="Y45" s="82"/>
      <c r="Z45" s="82"/>
    </row>
    <row r="46" spans="1:26" s="79" customFormat="1" ht="50.25" hidden="1" customHeight="1" x14ac:dyDescent="0.25">
      <c r="A46" s="49" t="s">
        <v>265</v>
      </c>
      <c r="B46" s="11" t="s">
        <v>262</v>
      </c>
      <c r="C46" s="89"/>
      <c r="D46" s="89"/>
      <c r="E46" s="89"/>
      <c r="F46" s="40"/>
      <c r="G46" s="40"/>
      <c r="H46" s="40"/>
      <c r="I46" s="86">
        <f t="shared" si="2"/>
        <v>0</v>
      </c>
      <c r="J46" s="86">
        <f t="shared" si="2"/>
        <v>0</v>
      </c>
      <c r="K46" s="86">
        <f t="shared" si="2"/>
        <v>0</v>
      </c>
      <c r="L46" s="89"/>
      <c r="M46" s="89"/>
      <c r="N46" s="89"/>
      <c r="O46" s="86">
        <f t="shared" si="3"/>
        <v>0</v>
      </c>
      <c r="P46" s="86">
        <f t="shared" si="3"/>
        <v>0</v>
      </c>
      <c r="Q46" s="86">
        <f t="shared" si="3"/>
        <v>0</v>
      </c>
      <c r="R46" s="89"/>
      <c r="S46" s="89"/>
      <c r="T46" s="89"/>
      <c r="U46" s="86">
        <f t="shared" si="33"/>
        <v>0</v>
      </c>
      <c r="V46" s="86">
        <f t="shared" si="33"/>
        <v>0</v>
      </c>
      <c r="W46" s="86">
        <f t="shared" si="33"/>
        <v>0</v>
      </c>
      <c r="X46" s="82"/>
      <c r="Y46" s="82"/>
      <c r="Z46" s="82"/>
    </row>
    <row r="47" spans="1:26" ht="38.25" hidden="1" customHeight="1" x14ac:dyDescent="0.25">
      <c r="A47" s="9" t="s">
        <v>154</v>
      </c>
      <c r="B47" s="10" t="s">
        <v>153</v>
      </c>
      <c r="C47" s="88"/>
      <c r="D47" s="88"/>
      <c r="E47" s="88"/>
      <c r="F47" s="94"/>
      <c r="G47" s="94"/>
      <c r="H47" s="94"/>
      <c r="I47" s="87">
        <f t="shared" si="2"/>
        <v>0</v>
      </c>
      <c r="J47" s="87">
        <f t="shared" si="2"/>
        <v>0</v>
      </c>
      <c r="K47" s="87">
        <f t="shared" si="2"/>
        <v>0</v>
      </c>
      <c r="L47" s="88"/>
      <c r="M47" s="88"/>
      <c r="N47" s="88"/>
      <c r="O47" s="87">
        <f t="shared" si="3"/>
        <v>0</v>
      </c>
      <c r="P47" s="87">
        <f t="shared" si="3"/>
        <v>0</v>
      </c>
      <c r="Q47" s="87">
        <f t="shared" si="3"/>
        <v>0</v>
      </c>
      <c r="R47" s="88"/>
      <c r="S47" s="88"/>
      <c r="T47" s="88"/>
      <c r="U47" s="87">
        <f t="shared" si="33"/>
        <v>0</v>
      </c>
      <c r="V47" s="87">
        <f t="shared" si="33"/>
        <v>0</v>
      </c>
      <c r="W47" s="87">
        <f t="shared" si="33"/>
        <v>0</v>
      </c>
      <c r="X47" s="30"/>
      <c r="Y47" s="30"/>
      <c r="Z47" s="30"/>
    </row>
    <row r="48" spans="1:26" ht="79.5" hidden="1" customHeight="1" x14ac:dyDescent="0.25">
      <c r="A48" s="9" t="s">
        <v>152</v>
      </c>
      <c r="B48" s="10" t="s">
        <v>151</v>
      </c>
      <c r="C48" s="88"/>
      <c r="D48" s="88"/>
      <c r="E48" s="88"/>
      <c r="F48" s="94"/>
      <c r="G48" s="94"/>
      <c r="H48" s="94"/>
      <c r="I48" s="87">
        <f t="shared" si="2"/>
        <v>0</v>
      </c>
      <c r="J48" s="87">
        <f t="shared" si="2"/>
        <v>0</v>
      </c>
      <c r="K48" s="87">
        <f t="shared" si="2"/>
        <v>0</v>
      </c>
      <c r="L48" s="88"/>
      <c r="M48" s="88"/>
      <c r="N48" s="88"/>
      <c r="O48" s="87">
        <f t="shared" si="3"/>
        <v>0</v>
      </c>
      <c r="P48" s="87">
        <f t="shared" si="3"/>
        <v>0</v>
      </c>
      <c r="Q48" s="87">
        <f t="shared" si="3"/>
        <v>0</v>
      </c>
      <c r="R48" s="88"/>
      <c r="S48" s="88"/>
      <c r="T48" s="88"/>
      <c r="U48" s="87">
        <f t="shared" si="33"/>
        <v>0</v>
      </c>
      <c r="V48" s="87">
        <f t="shared" si="33"/>
        <v>0</v>
      </c>
      <c r="W48" s="87">
        <f t="shared" si="33"/>
        <v>0</v>
      </c>
      <c r="X48" s="30"/>
      <c r="Y48" s="30"/>
      <c r="Z48" s="30"/>
    </row>
    <row r="49" spans="1:26" s="7" customFormat="1" ht="32.25" hidden="1" customHeight="1" x14ac:dyDescent="0.25">
      <c r="A49" s="4" t="s">
        <v>150</v>
      </c>
      <c r="B49" s="8" t="s">
        <v>149</v>
      </c>
      <c r="C49" s="83">
        <v>0</v>
      </c>
      <c r="D49" s="83">
        <v>0</v>
      </c>
      <c r="E49" s="83">
        <v>0</v>
      </c>
      <c r="F49" s="6">
        <v>0</v>
      </c>
      <c r="G49" s="6">
        <v>0</v>
      </c>
      <c r="H49" s="6">
        <v>0</v>
      </c>
      <c r="I49" s="47">
        <f t="shared" si="2"/>
        <v>0</v>
      </c>
      <c r="J49" s="47">
        <f t="shared" si="2"/>
        <v>0</v>
      </c>
      <c r="K49" s="47">
        <f t="shared" si="2"/>
        <v>0</v>
      </c>
      <c r="L49" s="83">
        <v>0</v>
      </c>
      <c r="M49" s="83">
        <v>0</v>
      </c>
      <c r="N49" s="83">
        <v>0</v>
      </c>
      <c r="O49" s="47">
        <f t="shared" si="3"/>
        <v>0</v>
      </c>
      <c r="P49" s="47">
        <f t="shared" si="3"/>
        <v>0</v>
      </c>
      <c r="Q49" s="47">
        <f t="shared" si="3"/>
        <v>0</v>
      </c>
      <c r="R49" s="83">
        <v>0</v>
      </c>
      <c r="S49" s="83">
        <v>0</v>
      </c>
      <c r="T49" s="83">
        <v>0</v>
      </c>
      <c r="U49" s="47">
        <f t="shared" si="33"/>
        <v>0</v>
      </c>
      <c r="V49" s="47">
        <f t="shared" si="33"/>
        <v>0</v>
      </c>
      <c r="W49" s="47">
        <f t="shared" si="33"/>
        <v>0</v>
      </c>
      <c r="X49" s="31"/>
      <c r="Y49" s="31"/>
      <c r="Z49" s="31"/>
    </row>
    <row r="50" spans="1:26" s="7" customFormat="1" ht="36" customHeight="1" x14ac:dyDescent="0.25">
      <c r="A50" s="4" t="s">
        <v>148</v>
      </c>
      <c r="B50" s="8" t="s">
        <v>147</v>
      </c>
      <c r="C50" s="83">
        <f t="shared" ref="C50:H50" si="34">C51+C60+C61+C64</f>
        <v>341033.19241000002</v>
      </c>
      <c r="D50" s="83">
        <f t="shared" si="34"/>
        <v>341153.56207000004</v>
      </c>
      <c r="E50" s="83">
        <f t="shared" si="34"/>
        <v>340240.95561000006</v>
      </c>
      <c r="F50" s="6">
        <f t="shared" si="34"/>
        <v>341033.19241000002</v>
      </c>
      <c r="G50" s="6">
        <f t="shared" si="34"/>
        <v>341153.56207000004</v>
      </c>
      <c r="H50" s="6">
        <f t="shared" si="34"/>
        <v>340240.95561000006</v>
      </c>
      <c r="I50" s="47">
        <f t="shared" si="2"/>
        <v>0</v>
      </c>
      <c r="J50" s="47">
        <f t="shared" si="2"/>
        <v>0</v>
      </c>
      <c r="K50" s="47">
        <f t="shared" si="2"/>
        <v>0</v>
      </c>
      <c r="L50" s="83">
        <f>L51+L60+L61+L64</f>
        <v>0</v>
      </c>
      <c r="M50" s="83">
        <f>M51+M60+M61+M64</f>
        <v>0</v>
      </c>
      <c r="N50" s="83">
        <f>N51+N60+N61+N64</f>
        <v>0</v>
      </c>
      <c r="O50" s="83">
        <f t="shared" si="3"/>
        <v>-341033.19241000002</v>
      </c>
      <c r="P50" s="83">
        <f t="shared" si="3"/>
        <v>-341153.56207000004</v>
      </c>
      <c r="Q50" s="83">
        <f t="shared" si="3"/>
        <v>-340240.95561000006</v>
      </c>
      <c r="R50" s="83">
        <f>R51+R60+R61+R64</f>
        <v>0</v>
      </c>
      <c r="S50" s="83">
        <f>S51+S60+S61+S64</f>
        <v>0</v>
      </c>
      <c r="T50" s="83">
        <f>T51+T60+T61+T64</f>
        <v>0</v>
      </c>
      <c r="U50" s="47">
        <f t="shared" si="33"/>
        <v>0</v>
      </c>
      <c r="V50" s="47">
        <f t="shared" si="33"/>
        <v>0</v>
      </c>
      <c r="W50" s="47">
        <f t="shared" si="33"/>
        <v>0</v>
      </c>
      <c r="X50" s="31"/>
      <c r="Y50" s="31"/>
      <c r="Z50" s="31"/>
    </row>
    <row r="51" spans="1:26" ht="78.75" customHeight="1" x14ac:dyDescent="0.25">
      <c r="A51" s="9" t="s">
        <v>146</v>
      </c>
      <c r="B51" s="14" t="s">
        <v>145</v>
      </c>
      <c r="C51" s="88">
        <f t="shared" ref="C51:H51" si="35">C52+C53+C55+C58+C59</f>
        <v>302570.29514</v>
      </c>
      <c r="D51" s="88">
        <f t="shared" si="35"/>
        <v>302690.66480000003</v>
      </c>
      <c r="E51" s="88">
        <f t="shared" si="35"/>
        <v>301778.05834000005</v>
      </c>
      <c r="F51" s="94">
        <f t="shared" si="35"/>
        <v>302570.29514</v>
      </c>
      <c r="G51" s="94">
        <f t="shared" si="35"/>
        <v>302690.66480000003</v>
      </c>
      <c r="H51" s="94">
        <f t="shared" si="35"/>
        <v>301778.05834000005</v>
      </c>
      <c r="I51" s="87">
        <f t="shared" si="2"/>
        <v>0</v>
      </c>
      <c r="J51" s="87">
        <f t="shared" si="2"/>
        <v>0</v>
      </c>
      <c r="K51" s="87">
        <f t="shared" si="2"/>
        <v>0</v>
      </c>
      <c r="L51" s="88">
        <f>L52+L53+L55+L58+L59</f>
        <v>0</v>
      </c>
      <c r="M51" s="88">
        <f>M52+M53+M55+M58+M59</f>
        <v>0</v>
      </c>
      <c r="N51" s="88">
        <f>N52+N53+N55+N58+N59</f>
        <v>0</v>
      </c>
      <c r="O51" s="87">
        <f t="shared" si="3"/>
        <v>-302570.29514</v>
      </c>
      <c r="P51" s="87">
        <f t="shared" si="3"/>
        <v>-302690.66480000003</v>
      </c>
      <c r="Q51" s="87">
        <f t="shared" si="3"/>
        <v>-301778.05834000005</v>
      </c>
      <c r="R51" s="88">
        <f>R52+R53+R55+R58+R59</f>
        <v>0</v>
      </c>
      <c r="S51" s="88">
        <f>S52+S53+S55+S58+S59</f>
        <v>0</v>
      </c>
      <c r="T51" s="88">
        <f>T52+T53+T55+T58+T59</f>
        <v>0</v>
      </c>
      <c r="U51" s="87">
        <f t="shared" si="33"/>
        <v>0</v>
      </c>
      <c r="V51" s="87">
        <f t="shared" si="33"/>
        <v>0</v>
      </c>
      <c r="W51" s="87">
        <f t="shared" si="33"/>
        <v>0</v>
      </c>
      <c r="X51" s="30"/>
      <c r="Y51" s="30"/>
      <c r="Z51" s="30"/>
    </row>
    <row r="52" spans="1:26" ht="79.5" customHeight="1" x14ac:dyDescent="0.25">
      <c r="A52" s="9" t="s">
        <v>144</v>
      </c>
      <c r="B52" s="15" t="s">
        <v>143</v>
      </c>
      <c r="C52" s="88">
        <v>273271.3</v>
      </c>
      <c r="D52" s="88">
        <v>273159.90000000002</v>
      </c>
      <c r="E52" s="88">
        <v>273159.90000000002</v>
      </c>
      <c r="F52" s="94">
        <v>273271.3</v>
      </c>
      <c r="G52" s="94">
        <v>273159.90000000002</v>
      </c>
      <c r="H52" s="94">
        <v>273159.90000000002</v>
      </c>
      <c r="I52" s="87">
        <f t="shared" ref="I52:K67" si="36">F52-C52</f>
        <v>0</v>
      </c>
      <c r="J52" s="87">
        <f t="shared" si="36"/>
        <v>0</v>
      </c>
      <c r="K52" s="87">
        <f t="shared" si="36"/>
        <v>0</v>
      </c>
      <c r="L52" s="88"/>
      <c r="M52" s="88"/>
      <c r="N52" s="88"/>
      <c r="O52" s="87">
        <f t="shared" si="3"/>
        <v>-273271.3</v>
      </c>
      <c r="P52" s="87">
        <f t="shared" si="3"/>
        <v>-273159.90000000002</v>
      </c>
      <c r="Q52" s="87">
        <f t="shared" si="3"/>
        <v>-273159.90000000002</v>
      </c>
      <c r="R52" s="88"/>
      <c r="S52" s="88"/>
      <c r="T52" s="88"/>
      <c r="U52" s="87">
        <f t="shared" si="33"/>
        <v>0</v>
      </c>
      <c r="V52" s="87">
        <f t="shared" si="33"/>
        <v>0</v>
      </c>
      <c r="W52" s="87">
        <f t="shared" si="33"/>
        <v>0</v>
      </c>
      <c r="X52" s="30"/>
      <c r="Y52" s="30"/>
      <c r="Z52" s="30"/>
    </row>
    <row r="53" spans="1:26" ht="85.5" customHeight="1" x14ac:dyDescent="0.25">
      <c r="A53" s="9" t="s">
        <v>142</v>
      </c>
      <c r="B53" s="15" t="s">
        <v>141</v>
      </c>
      <c r="C53" s="88">
        <f t="shared" ref="C53:H53" si="37">SUM(C54:C54)</f>
        <v>20687.2</v>
      </c>
      <c r="D53" s="88">
        <f t="shared" si="37"/>
        <v>20687.2</v>
      </c>
      <c r="E53" s="88">
        <f t="shared" si="37"/>
        <v>20687.2</v>
      </c>
      <c r="F53" s="94">
        <f t="shared" si="37"/>
        <v>20687.2</v>
      </c>
      <c r="G53" s="94">
        <f t="shared" si="37"/>
        <v>20687.2</v>
      </c>
      <c r="H53" s="94">
        <f t="shared" si="37"/>
        <v>20687.2</v>
      </c>
      <c r="I53" s="87">
        <f t="shared" si="36"/>
        <v>0</v>
      </c>
      <c r="J53" s="87">
        <f t="shared" si="36"/>
        <v>0</v>
      </c>
      <c r="K53" s="87">
        <f t="shared" si="36"/>
        <v>0</v>
      </c>
      <c r="L53" s="88">
        <f>SUM(L54:L54)</f>
        <v>0</v>
      </c>
      <c r="M53" s="88">
        <f>SUM(M54:M54)</f>
        <v>0</v>
      </c>
      <c r="N53" s="88">
        <f>SUM(N54:N54)</f>
        <v>0</v>
      </c>
      <c r="O53" s="87">
        <f>L53-F53</f>
        <v>-20687.2</v>
      </c>
      <c r="P53" s="87">
        <f t="shared" si="3"/>
        <v>-20687.2</v>
      </c>
      <c r="Q53" s="87">
        <f t="shared" si="3"/>
        <v>-20687.2</v>
      </c>
      <c r="R53" s="88">
        <f>SUM(R54:R54)</f>
        <v>0</v>
      </c>
      <c r="S53" s="88">
        <f>SUM(S54:S54)</f>
        <v>0</v>
      </c>
      <c r="T53" s="88">
        <f>SUM(T54:T54)</f>
        <v>0</v>
      </c>
      <c r="U53" s="87">
        <f t="shared" si="33"/>
        <v>0</v>
      </c>
      <c r="V53" s="87">
        <f t="shared" si="33"/>
        <v>0</v>
      </c>
      <c r="W53" s="87">
        <f t="shared" si="33"/>
        <v>0</v>
      </c>
      <c r="X53" s="30"/>
      <c r="Y53" s="30"/>
      <c r="Z53" s="30"/>
    </row>
    <row r="54" spans="1:26" s="79" customFormat="1" ht="77.25" hidden="1" customHeight="1" x14ac:dyDescent="0.25">
      <c r="A54" s="49" t="s">
        <v>266</v>
      </c>
      <c r="B54" s="17" t="s">
        <v>141</v>
      </c>
      <c r="C54" s="89">
        <v>20687.2</v>
      </c>
      <c r="D54" s="89">
        <v>20687.2</v>
      </c>
      <c r="E54" s="89">
        <v>20687.2</v>
      </c>
      <c r="F54" s="40">
        <v>20687.2</v>
      </c>
      <c r="G54" s="40">
        <v>20687.2</v>
      </c>
      <c r="H54" s="40">
        <v>20687.2</v>
      </c>
      <c r="I54" s="40">
        <v>6384</v>
      </c>
      <c r="J54" s="40">
        <v>6384</v>
      </c>
      <c r="K54" s="40">
        <v>6384</v>
      </c>
      <c r="L54" s="89"/>
      <c r="M54" s="89"/>
      <c r="N54" s="89"/>
      <c r="O54" s="86">
        <f>L54-F54</f>
        <v>-20687.2</v>
      </c>
      <c r="P54" s="86">
        <f t="shared" si="3"/>
        <v>-20687.2</v>
      </c>
      <c r="Q54" s="86">
        <f t="shared" si="3"/>
        <v>-20687.2</v>
      </c>
      <c r="R54" s="89"/>
      <c r="S54" s="89"/>
      <c r="T54" s="89"/>
      <c r="U54" s="86">
        <f t="shared" si="33"/>
        <v>0</v>
      </c>
      <c r="V54" s="86">
        <f t="shared" si="33"/>
        <v>0</v>
      </c>
      <c r="W54" s="86">
        <f t="shared" si="33"/>
        <v>0</v>
      </c>
      <c r="X54" s="40"/>
      <c r="Y54" s="40"/>
      <c r="Z54" s="40"/>
    </row>
    <row r="55" spans="1:26" ht="66" customHeight="1" x14ac:dyDescent="0.25">
      <c r="A55" s="9" t="s">
        <v>140</v>
      </c>
      <c r="B55" s="15" t="s">
        <v>139</v>
      </c>
      <c r="C55" s="88">
        <f t="shared" ref="C55:H55" si="38">SUM(C56:C57)</f>
        <v>3310.99514</v>
      </c>
      <c r="D55" s="88">
        <f t="shared" si="38"/>
        <v>3542.7647999999999</v>
      </c>
      <c r="E55" s="88">
        <f t="shared" si="38"/>
        <v>3790.7583400000003</v>
      </c>
      <c r="F55" s="94">
        <f t="shared" si="38"/>
        <v>3310.99514</v>
      </c>
      <c r="G55" s="94">
        <f t="shared" si="38"/>
        <v>3542.7647999999999</v>
      </c>
      <c r="H55" s="94">
        <f t="shared" si="38"/>
        <v>3790.7583400000003</v>
      </c>
      <c r="I55" s="87">
        <f t="shared" si="36"/>
        <v>0</v>
      </c>
      <c r="J55" s="87">
        <f t="shared" si="36"/>
        <v>0</v>
      </c>
      <c r="K55" s="87">
        <f t="shared" si="36"/>
        <v>0</v>
      </c>
      <c r="L55" s="88">
        <f>SUM(L56:L57)</f>
        <v>0</v>
      </c>
      <c r="M55" s="88">
        <f>SUM(M56:M57)</f>
        <v>0</v>
      </c>
      <c r="N55" s="88">
        <f>SUM(N56:N57)</f>
        <v>0</v>
      </c>
      <c r="O55" s="87">
        <f t="shared" ref="O55:O57" si="39">L55-F55</f>
        <v>-3310.99514</v>
      </c>
      <c r="P55" s="87">
        <f t="shared" si="3"/>
        <v>-3542.7647999999999</v>
      </c>
      <c r="Q55" s="87">
        <f t="shared" si="3"/>
        <v>-3790.7583400000003</v>
      </c>
      <c r="R55" s="88">
        <f>SUM(R56:R57)</f>
        <v>0</v>
      </c>
      <c r="S55" s="88">
        <f>SUM(S56:S57)</f>
        <v>0</v>
      </c>
      <c r="T55" s="88">
        <f>SUM(T56:T57)</f>
        <v>0</v>
      </c>
      <c r="U55" s="87">
        <f>R55-L55</f>
        <v>0</v>
      </c>
      <c r="V55" s="87">
        <f t="shared" si="33"/>
        <v>0</v>
      </c>
      <c r="W55" s="87">
        <f t="shared" si="33"/>
        <v>0</v>
      </c>
      <c r="X55" s="30"/>
      <c r="Y55" s="30"/>
      <c r="Z55" s="30"/>
    </row>
    <row r="56" spans="1:26" s="79" customFormat="1" ht="70.5" hidden="1" customHeight="1" x14ac:dyDescent="0.25">
      <c r="A56" s="49" t="s">
        <v>309</v>
      </c>
      <c r="B56" s="11" t="s">
        <v>389</v>
      </c>
      <c r="C56" s="89">
        <v>2694.1194399999999</v>
      </c>
      <c r="D56" s="89">
        <v>2882.7078000000001</v>
      </c>
      <c r="E56" s="89">
        <v>3084.4973500000001</v>
      </c>
      <c r="F56" s="40">
        <v>2694.1194399999999</v>
      </c>
      <c r="G56" s="40">
        <v>2882.7078000000001</v>
      </c>
      <c r="H56" s="40">
        <v>3084.4973500000001</v>
      </c>
      <c r="I56" s="86">
        <f t="shared" si="36"/>
        <v>0</v>
      </c>
      <c r="J56" s="86">
        <f t="shared" si="36"/>
        <v>0</v>
      </c>
      <c r="K56" s="86">
        <f t="shared" si="36"/>
        <v>0</v>
      </c>
      <c r="L56" s="89"/>
      <c r="M56" s="89"/>
      <c r="N56" s="89"/>
      <c r="O56" s="86">
        <f t="shared" si="39"/>
        <v>-2694.1194399999999</v>
      </c>
      <c r="P56" s="86">
        <f t="shared" si="3"/>
        <v>-2882.7078000000001</v>
      </c>
      <c r="Q56" s="86">
        <f t="shared" si="3"/>
        <v>-3084.4973500000001</v>
      </c>
      <c r="R56" s="89"/>
      <c r="S56" s="89"/>
      <c r="T56" s="89"/>
      <c r="U56" s="86">
        <f t="shared" si="33"/>
        <v>0</v>
      </c>
      <c r="V56" s="86">
        <f t="shared" si="33"/>
        <v>0</v>
      </c>
      <c r="W56" s="86">
        <f t="shared" si="33"/>
        <v>0</v>
      </c>
      <c r="X56" s="82"/>
      <c r="Y56" s="82"/>
      <c r="Z56" s="82"/>
    </row>
    <row r="57" spans="1:26" s="79" customFormat="1" ht="72" hidden="1" customHeight="1" x14ac:dyDescent="0.25">
      <c r="A57" s="49" t="s">
        <v>310</v>
      </c>
      <c r="B57" s="11" t="s">
        <v>390</v>
      </c>
      <c r="C57" s="89">
        <v>616.87570000000005</v>
      </c>
      <c r="D57" s="89">
        <v>660.05700000000002</v>
      </c>
      <c r="E57" s="89">
        <v>706.26098999999999</v>
      </c>
      <c r="F57" s="40">
        <v>616.87570000000005</v>
      </c>
      <c r="G57" s="40">
        <v>660.05700000000002</v>
      </c>
      <c r="H57" s="40">
        <v>706.26098999999999</v>
      </c>
      <c r="I57" s="86">
        <f t="shared" si="36"/>
        <v>0</v>
      </c>
      <c r="J57" s="86">
        <f t="shared" si="36"/>
        <v>0</v>
      </c>
      <c r="K57" s="86">
        <f t="shared" si="36"/>
        <v>0</v>
      </c>
      <c r="L57" s="89"/>
      <c r="M57" s="89"/>
      <c r="N57" s="89"/>
      <c r="O57" s="86">
        <f t="shared" si="39"/>
        <v>-616.87570000000005</v>
      </c>
      <c r="P57" s="86">
        <f t="shared" si="3"/>
        <v>-660.05700000000002</v>
      </c>
      <c r="Q57" s="86">
        <f t="shared" si="3"/>
        <v>-706.26098999999999</v>
      </c>
      <c r="R57" s="89"/>
      <c r="S57" s="89"/>
      <c r="T57" s="89"/>
      <c r="U57" s="86">
        <f t="shared" si="33"/>
        <v>0</v>
      </c>
      <c r="V57" s="86">
        <f t="shared" si="33"/>
        <v>0</v>
      </c>
      <c r="W57" s="86">
        <f t="shared" si="33"/>
        <v>0</v>
      </c>
      <c r="X57" s="82"/>
      <c r="Y57" s="82"/>
      <c r="Z57" s="82"/>
    </row>
    <row r="58" spans="1:26" ht="36.75" customHeight="1" x14ac:dyDescent="0.25">
      <c r="A58" s="16" t="s">
        <v>138</v>
      </c>
      <c r="B58" s="15" t="s">
        <v>137</v>
      </c>
      <c r="C58" s="88">
        <v>5300.8</v>
      </c>
      <c r="D58" s="88">
        <v>5300.8</v>
      </c>
      <c r="E58" s="88">
        <v>4140.2</v>
      </c>
      <c r="F58" s="94">
        <v>5300.8</v>
      </c>
      <c r="G58" s="94">
        <v>5300.8</v>
      </c>
      <c r="H58" s="94">
        <v>4140.2</v>
      </c>
      <c r="I58" s="87">
        <f t="shared" si="36"/>
        <v>0</v>
      </c>
      <c r="J58" s="87">
        <f t="shared" si="36"/>
        <v>0</v>
      </c>
      <c r="K58" s="87">
        <f t="shared" si="36"/>
        <v>0</v>
      </c>
      <c r="L58" s="88"/>
      <c r="M58" s="88"/>
      <c r="N58" s="88"/>
      <c r="O58" s="87">
        <f t="shared" si="3"/>
        <v>-5300.8</v>
      </c>
      <c r="P58" s="87">
        <f t="shared" si="3"/>
        <v>-5300.8</v>
      </c>
      <c r="Q58" s="87">
        <f t="shared" si="3"/>
        <v>-4140.2</v>
      </c>
      <c r="R58" s="88"/>
      <c r="S58" s="88"/>
      <c r="T58" s="88"/>
      <c r="U58" s="87">
        <f t="shared" si="33"/>
        <v>0</v>
      </c>
      <c r="V58" s="87">
        <f t="shared" si="33"/>
        <v>0</v>
      </c>
      <c r="W58" s="87">
        <f t="shared" si="33"/>
        <v>0</v>
      </c>
      <c r="X58" s="30"/>
      <c r="Y58" s="30"/>
      <c r="Z58" s="30"/>
    </row>
    <row r="59" spans="1:26" ht="112.5" hidden="1" customHeight="1" x14ac:dyDescent="0.25">
      <c r="A59" s="16" t="s">
        <v>136</v>
      </c>
      <c r="B59" s="15" t="s">
        <v>135</v>
      </c>
      <c r="C59" s="88"/>
      <c r="D59" s="88"/>
      <c r="E59" s="88"/>
      <c r="F59" s="94"/>
      <c r="G59" s="94"/>
      <c r="H59" s="94"/>
      <c r="I59" s="87">
        <f t="shared" si="36"/>
        <v>0</v>
      </c>
      <c r="J59" s="87">
        <f t="shared" si="36"/>
        <v>0</v>
      </c>
      <c r="K59" s="87">
        <f t="shared" si="36"/>
        <v>0</v>
      </c>
      <c r="L59" s="88"/>
      <c r="M59" s="88"/>
      <c r="N59" s="88"/>
      <c r="O59" s="87">
        <f t="shared" si="3"/>
        <v>0</v>
      </c>
      <c r="P59" s="87">
        <f t="shared" si="3"/>
        <v>0</v>
      </c>
      <c r="Q59" s="87">
        <f t="shared" si="3"/>
        <v>0</v>
      </c>
      <c r="R59" s="88"/>
      <c r="S59" s="88"/>
      <c r="T59" s="88"/>
      <c r="U59" s="87">
        <f t="shared" si="33"/>
        <v>0</v>
      </c>
      <c r="V59" s="87">
        <f t="shared" si="33"/>
        <v>0</v>
      </c>
      <c r="W59" s="87">
        <f t="shared" si="33"/>
        <v>0</v>
      </c>
      <c r="X59" s="30"/>
      <c r="Y59" s="30"/>
      <c r="Z59" s="30"/>
    </row>
    <row r="60" spans="1:26" ht="54" hidden="1" customHeight="1" x14ac:dyDescent="0.25">
      <c r="A60" s="9" t="s">
        <v>134</v>
      </c>
      <c r="B60" s="10" t="s">
        <v>133</v>
      </c>
      <c r="C60" s="88"/>
      <c r="D60" s="88"/>
      <c r="E60" s="88"/>
      <c r="F60" s="94"/>
      <c r="G60" s="94"/>
      <c r="H60" s="94"/>
      <c r="I60" s="87">
        <f t="shared" si="36"/>
        <v>0</v>
      </c>
      <c r="J60" s="87">
        <f t="shared" si="36"/>
        <v>0</v>
      </c>
      <c r="K60" s="87">
        <f t="shared" si="36"/>
        <v>0</v>
      </c>
      <c r="L60" s="88"/>
      <c r="M60" s="88"/>
      <c r="N60" s="88"/>
      <c r="O60" s="87">
        <f t="shared" si="3"/>
        <v>0</v>
      </c>
      <c r="P60" s="87">
        <f t="shared" si="3"/>
        <v>0</v>
      </c>
      <c r="Q60" s="87">
        <f t="shared" si="3"/>
        <v>0</v>
      </c>
      <c r="R60" s="88"/>
      <c r="S60" s="88"/>
      <c r="T60" s="88"/>
      <c r="U60" s="87">
        <f t="shared" ref="U60:W76" si="40">R60-L60</f>
        <v>0</v>
      </c>
      <c r="V60" s="87">
        <f t="shared" si="40"/>
        <v>0</v>
      </c>
      <c r="W60" s="87">
        <f t="shared" si="40"/>
        <v>0</v>
      </c>
      <c r="X60" s="30"/>
      <c r="Y60" s="30"/>
      <c r="Z60" s="30"/>
    </row>
    <row r="61" spans="1:26" ht="83.25" customHeight="1" x14ac:dyDescent="0.25">
      <c r="A61" s="9" t="s">
        <v>131</v>
      </c>
      <c r="B61" s="10" t="s">
        <v>132</v>
      </c>
      <c r="C61" s="88">
        <f>SUM(C62:C63)</f>
        <v>23040</v>
      </c>
      <c r="D61" s="88">
        <f>SUM(D62:D63)</f>
        <v>23040</v>
      </c>
      <c r="E61" s="88">
        <f>SUM(E62:E63)</f>
        <v>23040</v>
      </c>
      <c r="F61" s="94">
        <f>SUM(F62:F62)</f>
        <v>23040</v>
      </c>
      <c r="G61" s="94">
        <f>SUM(G62:G62)</f>
        <v>23040</v>
      </c>
      <c r="H61" s="94">
        <f>SUM(H62:H62)</f>
        <v>23040</v>
      </c>
      <c r="I61" s="87">
        <f t="shared" si="36"/>
        <v>0</v>
      </c>
      <c r="J61" s="87">
        <f t="shared" si="36"/>
        <v>0</v>
      </c>
      <c r="K61" s="87">
        <f t="shared" si="36"/>
        <v>0</v>
      </c>
      <c r="L61" s="88">
        <f>SUM(L62:L62)</f>
        <v>0</v>
      </c>
      <c r="M61" s="88">
        <f>SUM(M62:M62)</f>
        <v>0</v>
      </c>
      <c r="N61" s="88">
        <f>SUM(N62:N62)</f>
        <v>0</v>
      </c>
      <c r="O61" s="87">
        <f t="shared" si="3"/>
        <v>-23040</v>
      </c>
      <c r="P61" s="87">
        <f t="shared" si="3"/>
        <v>-23040</v>
      </c>
      <c r="Q61" s="87">
        <f t="shared" si="3"/>
        <v>-23040</v>
      </c>
      <c r="R61" s="88">
        <f>SUM(R62:R62)</f>
        <v>0</v>
      </c>
      <c r="S61" s="88">
        <f>SUM(S62:S62)</f>
        <v>0</v>
      </c>
      <c r="T61" s="88">
        <f>SUM(T62:T62)</f>
        <v>0</v>
      </c>
      <c r="U61" s="87">
        <f t="shared" si="40"/>
        <v>0</v>
      </c>
      <c r="V61" s="87">
        <f t="shared" si="40"/>
        <v>0</v>
      </c>
      <c r="W61" s="87">
        <f t="shared" si="40"/>
        <v>0</v>
      </c>
      <c r="X61" s="30"/>
      <c r="Y61" s="30"/>
      <c r="Z61" s="30"/>
    </row>
    <row r="62" spans="1:26" s="79" customFormat="1" ht="36" hidden="1" customHeight="1" x14ac:dyDescent="0.25">
      <c r="A62" s="41" t="s">
        <v>254</v>
      </c>
      <c r="B62" s="11" t="s">
        <v>130</v>
      </c>
      <c r="C62" s="89">
        <v>23040</v>
      </c>
      <c r="D62" s="89">
        <v>23040</v>
      </c>
      <c r="E62" s="89">
        <v>23040</v>
      </c>
      <c r="F62" s="40">
        <v>23040</v>
      </c>
      <c r="G62" s="40">
        <v>23040</v>
      </c>
      <c r="H62" s="40">
        <v>23040</v>
      </c>
      <c r="I62" s="86">
        <f t="shared" si="36"/>
        <v>0</v>
      </c>
      <c r="J62" s="86">
        <f t="shared" si="36"/>
        <v>0</v>
      </c>
      <c r="K62" s="86">
        <f t="shared" si="36"/>
        <v>0</v>
      </c>
      <c r="L62" s="89"/>
      <c r="M62" s="89"/>
      <c r="N62" s="89"/>
      <c r="O62" s="86">
        <f t="shared" si="3"/>
        <v>-23040</v>
      </c>
      <c r="P62" s="86">
        <f t="shared" si="3"/>
        <v>-23040</v>
      </c>
      <c r="Q62" s="86">
        <f t="shared" si="3"/>
        <v>-23040</v>
      </c>
      <c r="R62" s="89"/>
      <c r="S62" s="89"/>
      <c r="T62" s="89"/>
      <c r="U62" s="86">
        <f t="shared" si="40"/>
        <v>0</v>
      </c>
      <c r="V62" s="86">
        <f t="shared" si="40"/>
        <v>0</v>
      </c>
      <c r="W62" s="86">
        <f t="shared" si="40"/>
        <v>0</v>
      </c>
      <c r="X62" s="82"/>
      <c r="Y62" s="82"/>
      <c r="Z62" s="82"/>
    </row>
    <row r="63" spans="1:26" s="79" customFormat="1" ht="66.75" hidden="1" customHeight="1" x14ac:dyDescent="0.25">
      <c r="A63" s="41" t="s">
        <v>255</v>
      </c>
      <c r="B63" s="11" t="s">
        <v>256</v>
      </c>
      <c r="C63" s="89"/>
      <c r="D63" s="89"/>
      <c r="E63" s="89"/>
      <c r="F63" s="40"/>
      <c r="G63" s="40"/>
      <c r="H63" s="40"/>
      <c r="I63" s="86">
        <f t="shared" si="36"/>
        <v>0</v>
      </c>
      <c r="J63" s="86">
        <f t="shared" si="36"/>
        <v>0</v>
      </c>
      <c r="K63" s="86">
        <f t="shared" si="36"/>
        <v>0</v>
      </c>
      <c r="L63" s="89"/>
      <c r="M63" s="89"/>
      <c r="N63" s="89"/>
      <c r="O63" s="86">
        <f t="shared" si="3"/>
        <v>0</v>
      </c>
      <c r="P63" s="86">
        <f t="shared" si="3"/>
        <v>0</v>
      </c>
      <c r="Q63" s="86">
        <f t="shared" si="3"/>
        <v>0</v>
      </c>
      <c r="R63" s="89"/>
      <c r="S63" s="89"/>
      <c r="T63" s="89"/>
      <c r="U63" s="86">
        <f t="shared" si="40"/>
        <v>0</v>
      </c>
      <c r="V63" s="86">
        <f t="shared" si="40"/>
        <v>0</v>
      </c>
      <c r="W63" s="86">
        <f t="shared" si="40"/>
        <v>0</v>
      </c>
      <c r="X63" s="82"/>
      <c r="Y63" s="82"/>
      <c r="Z63" s="82"/>
    </row>
    <row r="64" spans="1:26" ht="96.75" customHeight="1" x14ac:dyDescent="0.25">
      <c r="A64" s="9" t="s">
        <v>128</v>
      </c>
      <c r="B64" s="10" t="s">
        <v>127</v>
      </c>
      <c r="C64" s="88">
        <f>SUM(C65:C66)</f>
        <v>15422.897269999999</v>
      </c>
      <c r="D64" s="88">
        <f t="shared" ref="D64:H64" si="41">SUM(D65:D66)</f>
        <v>15422.897269999999</v>
      </c>
      <c r="E64" s="88">
        <f t="shared" si="41"/>
        <v>15422.897269999999</v>
      </c>
      <c r="F64" s="94">
        <f t="shared" si="41"/>
        <v>15422.897269999999</v>
      </c>
      <c r="G64" s="94">
        <f t="shared" si="41"/>
        <v>15422.897269999999</v>
      </c>
      <c r="H64" s="94">
        <f t="shared" si="41"/>
        <v>15422.897269999999</v>
      </c>
      <c r="I64" s="87">
        <f t="shared" si="36"/>
        <v>0</v>
      </c>
      <c r="J64" s="87">
        <f t="shared" si="36"/>
        <v>0</v>
      </c>
      <c r="K64" s="87">
        <f t="shared" si="36"/>
        <v>0</v>
      </c>
      <c r="L64" s="88">
        <f t="shared" ref="L64:N64" si="42">SUM(L65:L66)</f>
        <v>0</v>
      </c>
      <c r="M64" s="88">
        <f t="shared" si="42"/>
        <v>0</v>
      </c>
      <c r="N64" s="88">
        <f t="shared" si="42"/>
        <v>0</v>
      </c>
      <c r="O64" s="87">
        <f t="shared" si="3"/>
        <v>-15422.897269999999</v>
      </c>
      <c r="P64" s="87">
        <f t="shared" si="3"/>
        <v>-15422.897269999999</v>
      </c>
      <c r="Q64" s="87">
        <f t="shared" si="3"/>
        <v>-15422.897269999999</v>
      </c>
      <c r="R64" s="88">
        <f t="shared" ref="R64:T64" si="43">SUM(R65:R66)</f>
        <v>0</v>
      </c>
      <c r="S64" s="88">
        <f t="shared" si="43"/>
        <v>0</v>
      </c>
      <c r="T64" s="88">
        <f t="shared" si="43"/>
        <v>0</v>
      </c>
      <c r="U64" s="87">
        <f t="shared" si="40"/>
        <v>0</v>
      </c>
      <c r="V64" s="87">
        <f t="shared" si="40"/>
        <v>0</v>
      </c>
      <c r="W64" s="87">
        <f t="shared" si="40"/>
        <v>0</v>
      </c>
      <c r="X64" s="30"/>
      <c r="Y64" s="30"/>
      <c r="Z64" s="30"/>
    </row>
    <row r="65" spans="1:26" s="79" customFormat="1" ht="48" customHeight="1" x14ac:dyDescent="0.25">
      <c r="A65" s="41" t="s">
        <v>126</v>
      </c>
      <c r="B65" s="11" t="s">
        <v>125</v>
      </c>
      <c r="C65" s="89">
        <v>13883.09727</v>
      </c>
      <c r="D65" s="89">
        <v>13883.09727</v>
      </c>
      <c r="E65" s="89">
        <v>13883.09727</v>
      </c>
      <c r="F65" s="40">
        <v>13883.09727</v>
      </c>
      <c r="G65" s="40">
        <v>13883.09727</v>
      </c>
      <c r="H65" s="40">
        <v>13883.09727</v>
      </c>
      <c r="I65" s="86">
        <f t="shared" si="36"/>
        <v>0</v>
      </c>
      <c r="J65" s="86">
        <f t="shared" si="36"/>
        <v>0</v>
      </c>
      <c r="K65" s="86">
        <f t="shared" si="36"/>
        <v>0</v>
      </c>
      <c r="L65" s="89"/>
      <c r="M65" s="89"/>
      <c r="N65" s="89"/>
      <c r="O65" s="86">
        <f t="shared" si="3"/>
        <v>-13883.09727</v>
      </c>
      <c r="P65" s="86">
        <f t="shared" si="3"/>
        <v>-13883.09727</v>
      </c>
      <c r="Q65" s="86">
        <f t="shared" si="3"/>
        <v>-13883.09727</v>
      </c>
      <c r="R65" s="89"/>
      <c r="S65" s="89"/>
      <c r="T65" s="89"/>
      <c r="U65" s="86">
        <f t="shared" si="40"/>
        <v>0</v>
      </c>
      <c r="V65" s="86">
        <f t="shared" si="40"/>
        <v>0</v>
      </c>
      <c r="W65" s="86">
        <f t="shared" si="40"/>
        <v>0</v>
      </c>
      <c r="X65" s="82"/>
      <c r="Y65" s="82"/>
      <c r="Z65" s="82"/>
    </row>
    <row r="66" spans="1:26" s="79" customFormat="1" ht="45.75" customHeight="1" x14ac:dyDescent="0.25">
      <c r="A66" s="41" t="s">
        <v>124</v>
      </c>
      <c r="B66" s="11" t="s">
        <v>123</v>
      </c>
      <c r="C66" s="89">
        <v>1539.8</v>
      </c>
      <c r="D66" s="89">
        <v>1539.8</v>
      </c>
      <c r="E66" s="89">
        <v>1539.8</v>
      </c>
      <c r="F66" s="40">
        <v>1539.8</v>
      </c>
      <c r="G66" s="40">
        <v>1539.8</v>
      </c>
      <c r="H66" s="40">
        <v>1539.8</v>
      </c>
      <c r="I66" s="86">
        <f t="shared" si="36"/>
        <v>0</v>
      </c>
      <c r="J66" s="86">
        <f t="shared" si="36"/>
        <v>0</v>
      </c>
      <c r="K66" s="86">
        <f t="shared" si="36"/>
        <v>0</v>
      </c>
      <c r="L66" s="89"/>
      <c r="M66" s="89"/>
      <c r="N66" s="89"/>
      <c r="O66" s="86">
        <f t="shared" si="3"/>
        <v>-1539.8</v>
      </c>
      <c r="P66" s="86">
        <f t="shared" si="3"/>
        <v>-1539.8</v>
      </c>
      <c r="Q66" s="86">
        <f t="shared" si="3"/>
        <v>-1539.8</v>
      </c>
      <c r="R66" s="89"/>
      <c r="S66" s="89"/>
      <c r="T66" s="89"/>
      <c r="U66" s="86">
        <f t="shared" si="40"/>
        <v>0</v>
      </c>
      <c r="V66" s="86">
        <f t="shared" si="40"/>
        <v>0</v>
      </c>
      <c r="W66" s="86">
        <f t="shared" si="40"/>
        <v>0</v>
      </c>
      <c r="X66" s="82"/>
      <c r="Y66" s="82"/>
      <c r="Z66" s="82"/>
    </row>
    <row r="67" spans="1:26" s="7" customFormat="1" ht="33.75" customHeight="1" x14ac:dyDescent="0.25">
      <c r="A67" s="4" t="s">
        <v>122</v>
      </c>
      <c r="B67" s="8" t="s">
        <v>121</v>
      </c>
      <c r="C67" s="83">
        <f t="shared" ref="C67:T67" si="44">C68</f>
        <v>2092.2735300000004</v>
      </c>
      <c r="D67" s="83">
        <f t="shared" si="44"/>
        <v>2092.2735300000004</v>
      </c>
      <c r="E67" s="83">
        <f t="shared" si="44"/>
        <v>2092.2735300000004</v>
      </c>
      <c r="F67" s="6">
        <f t="shared" si="44"/>
        <v>2092.2735300000004</v>
      </c>
      <c r="G67" s="6">
        <f t="shared" si="44"/>
        <v>2092.2735300000004</v>
      </c>
      <c r="H67" s="6">
        <f t="shared" si="44"/>
        <v>2092.2735300000004</v>
      </c>
      <c r="I67" s="47">
        <f t="shared" si="36"/>
        <v>0</v>
      </c>
      <c r="J67" s="47">
        <f t="shared" si="36"/>
        <v>0</v>
      </c>
      <c r="K67" s="47">
        <f t="shared" si="36"/>
        <v>0</v>
      </c>
      <c r="L67" s="83">
        <f t="shared" si="44"/>
        <v>0</v>
      </c>
      <c r="M67" s="83">
        <f t="shared" si="44"/>
        <v>0</v>
      </c>
      <c r="N67" s="83">
        <f t="shared" si="44"/>
        <v>0</v>
      </c>
      <c r="O67" s="47">
        <f t="shared" si="3"/>
        <v>-2092.2735300000004</v>
      </c>
      <c r="P67" s="47">
        <f t="shared" si="3"/>
        <v>-2092.2735300000004</v>
      </c>
      <c r="Q67" s="47">
        <f t="shared" si="3"/>
        <v>-2092.2735300000004</v>
      </c>
      <c r="R67" s="83">
        <f t="shared" si="44"/>
        <v>0</v>
      </c>
      <c r="S67" s="83">
        <f t="shared" si="44"/>
        <v>0</v>
      </c>
      <c r="T67" s="83">
        <f t="shared" si="44"/>
        <v>0</v>
      </c>
      <c r="U67" s="47">
        <f t="shared" si="40"/>
        <v>0</v>
      </c>
      <c r="V67" s="47">
        <f t="shared" si="40"/>
        <v>0</v>
      </c>
      <c r="W67" s="47">
        <f t="shared" si="40"/>
        <v>0</v>
      </c>
      <c r="X67" s="31"/>
      <c r="Y67" s="31"/>
      <c r="Z67" s="31"/>
    </row>
    <row r="68" spans="1:26" ht="31.5" customHeight="1" x14ac:dyDescent="0.25">
      <c r="A68" s="9" t="s">
        <v>120</v>
      </c>
      <c r="B68" s="10" t="s">
        <v>119</v>
      </c>
      <c r="C68" s="88">
        <f t="shared" ref="C68:H68" si="45">SUM(C69:C72)</f>
        <v>2092.2735300000004</v>
      </c>
      <c r="D68" s="88">
        <f t="shared" si="45"/>
        <v>2092.2735300000004</v>
      </c>
      <c r="E68" s="88">
        <f t="shared" si="45"/>
        <v>2092.2735300000004</v>
      </c>
      <c r="F68" s="94">
        <f t="shared" si="45"/>
        <v>2092.2735300000004</v>
      </c>
      <c r="G68" s="94">
        <f t="shared" si="45"/>
        <v>2092.2735300000004</v>
      </c>
      <c r="H68" s="94">
        <f t="shared" si="45"/>
        <v>2092.2735300000004</v>
      </c>
      <c r="I68" s="87">
        <f t="shared" ref="I68:K81" si="46">F68-C68</f>
        <v>0</v>
      </c>
      <c r="J68" s="87">
        <f t="shared" si="46"/>
        <v>0</v>
      </c>
      <c r="K68" s="87">
        <f t="shared" si="46"/>
        <v>0</v>
      </c>
      <c r="L68" s="88">
        <f t="shared" ref="L68:N68" si="47">SUM(L69:L72)</f>
        <v>0</v>
      </c>
      <c r="M68" s="88">
        <f t="shared" si="47"/>
        <v>0</v>
      </c>
      <c r="N68" s="88">
        <f t="shared" si="47"/>
        <v>0</v>
      </c>
      <c r="O68" s="87">
        <f t="shared" si="3"/>
        <v>-2092.2735300000004</v>
      </c>
      <c r="P68" s="87">
        <f t="shared" si="3"/>
        <v>-2092.2735300000004</v>
      </c>
      <c r="Q68" s="87">
        <f t="shared" si="3"/>
        <v>-2092.2735300000004</v>
      </c>
      <c r="R68" s="88">
        <f t="shared" ref="R68:T68" si="48">SUM(R69:R72)</f>
        <v>0</v>
      </c>
      <c r="S68" s="88">
        <f t="shared" si="48"/>
        <v>0</v>
      </c>
      <c r="T68" s="88">
        <f t="shared" si="48"/>
        <v>0</v>
      </c>
      <c r="U68" s="87">
        <f t="shared" si="40"/>
        <v>0</v>
      </c>
      <c r="V68" s="87">
        <f t="shared" si="40"/>
        <v>0</v>
      </c>
      <c r="W68" s="87">
        <f t="shared" si="40"/>
        <v>0</v>
      </c>
      <c r="X68" s="30"/>
      <c r="Y68" s="30"/>
      <c r="Z68" s="30"/>
    </row>
    <row r="69" spans="1:26" s="79" customFormat="1" ht="33.75" hidden="1" customHeight="1" x14ac:dyDescent="0.25">
      <c r="A69" s="78" t="s">
        <v>346</v>
      </c>
      <c r="B69" s="11" t="s">
        <v>118</v>
      </c>
      <c r="C69" s="89">
        <v>717.52021000000002</v>
      </c>
      <c r="D69" s="89">
        <v>717.52021000000002</v>
      </c>
      <c r="E69" s="89">
        <v>717.52021000000002</v>
      </c>
      <c r="F69" s="40">
        <v>717.52021000000002</v>
      </c>
      <c r="G69" s="40">
        <v>717.52021000000002</v>
      </c>
      <c r="H69" s="40">
        <v>717.52021000000002</v>
      </c>
      <c r="I69" s="86">
        <f t="shared" si="46"/>
        <v>0</v>
      </c>
      <c r="J69" s="86">
        <f t="shared" si="46"/>
        <v>0</v>
      </c>
      <c r="K69" s="86">
        <f t="shared" si="46"/>
        <v>0</v>
      </c>
      <c r="L69" s="89"/>
      <c r="M69" s="89"/>
      <c r="N69" s="89"/>
      <c r="O69" s="86">
        <f t="shared" si="3"/>
        <v>-717.52021000000002</v>
      </c>
      <c r="P69" s="86">
        <f t="shared" si="3"/>
        <v>-717.52021000000002</v>
      </c>
      <c r="Q69" s="86">
        <f t="shared" si="3"/>
        <v>-717.52021000000002</v>
      </c>
      <c r="R69" s="89"/>
      <c r="S69" s="89"/>
      <c r="T69" s="89"/>
      <c r="U69" s="86">
        <f t="shared" si="40"/>
        <v>0</v>
      </c>
      <c r="V69" s="86">
        <f t="shared" si="40"/>
        <v>0</v>
      </c>
      <c r="W69" s="86">
        <f t="shared" si="40"/>
        <v>0</v>
      </c>
      <c r="X69" s="82"/>
      <c r="Y69" s="82"/>
      <c r="Z69" s="82"/>
    </row>
    <row r="70" spans="1:26" s="79" customFormat="1" ht="30.75" hidden="1" customHeight="1" x14ac:dyDescent="0.25">
      <c r="A70" s="78" t="s">
        <v>347</v>
      </c>
      <c r="B70" s="11" t="s">
        <v>117</v>
      </c>
      <c r="C70" s="89">
        <v>1344.69571</v>
      </c>
      <c r="D70" s="89">
        <v>1344.69571</v>
      </c>
      <c r="E70" s="89">
        <v>1344.69571</v>
      </c>
      <c r="F70" s="40">
        <v>1344.69571</v>
      </c>
      <c r="G70" s="40">
        <v>1344.69571</v>
      </c>
      <c r="H70" s="40">
        <v>1344.69571</v>
      </c>
      <c r="I70" s="86">
        <f t="shared" si="46"/>
        <v>0</v>
      </c>
      <c r="J70" s="86">
        <f t="shared" si="46"/>
        <v>0</v>
      </c>
      <c r="K70" s="86">
        <f t="shared" si="46"/>
        <v>0</v>
      </c>
      <c r="L70" s="89"/>
      <c r="M70" s="89"/>
      <c r="N70" s="89"/>
      <c r="O70" s="86">
        <f t="shared" si="3"/>
        <v>-1344.69571</v>
      </c>
      <c r="P70" s="86">
        <f t="shared" si="3"/>
        <v>-1344.69571</v>
      </c>
      <c r="Q70" s="86">
        <f t="shared" si="3"/>
        <v>-1344.69571</v>
      </c>
      <c r="R70" s="89"/>
      <c r="S70" s="89"/>
      <c r="T70" s="89"/>
      <c r="U70" s="86">
        <f t="shared" si="40"/>
        <v>0</v>
      </c>
      <c r="V70" s="86">
        <f t="shared" si="40"/>
        <v>0</v>
      </c>
      <c r="W70" s="86">
        <f t="shared" si="40"/>
        <v>0</v>
      </c>
      <c r="X70" s="82"/>
      <c r="Y70" s="82"/>
      <c r="Z70" s="82"/>
    </row>
    <row r="71" spans="1:26" s="79" customFormat="1" ht="30.75" hidden="1" customHeight="1" x14ac:dyDescent="0.25">
      <c r="A71" s="78" t="s">
        <v>348</v>
      </c>
      <c r="B71" s="11" t="s">
        <v>116</v>
      </c>
      <c r="C71" s="89">
        <v>29.509049999999998</v>
      </c>
      <c r="D71" s="89">
        <v>29.509049999999998</v>
      </c>
      <c r="E71" s="89">
        <v>29.509049999999998</v>
      </c>
      <c r="F71" s="40">
        <v>29.509049999999998</v>
      </c>
      <c r="G71" s="40">
        <v>29.509049999999998</v>
      </c>
      <c r="H71" s="40">
        <v>29.509049999999998</v>
      </c>
      <c r="I71" s="86">
        <f t="shared" si="46"/>
        <v>0</v>
      </c>
      <c r="J71" s="86">
        <f t="shared" si="46"/>
        <v>0</v>
      </c>
      <c r="K71" s="86">
        <f t="shared" si="46"/>
        <v>0</v>
      </c>
      <c r="L71" s="89"/>
      <c r="M71" s="89"/>
      <c r="N71" s="89"/>
      <c r="O71" s="86">
        <f t="shared" si="3"/>
        <v>-29.509049999999998</v>
      </c>
      <c r="P71" s="86">
        <f t="shared" si="3"/>
        <v>-29.509049999999998</v>
      </c>
      <c r="Q71" s="86">
        <f t="shared" si="3"/>
        <v>-29.509049999999998</v>
      </c>
      <c r="R71" s="89"/>
      <c r="S71" s="89"/>
      <c r="T71" s="89"/>
      <c r="U71" s="86">
        <f t="shared" si="40"/>
        <v>0</v>
      </c>
      <c r="V71" s="86">
        <f t="shared" si="40"/>
        <v>0</v>
      </c>
      <c r="W71" s="86">
        <f t="shared" si="40"/>
        <v>0</v>
      </c>
      <c r="X71" s="82"/>
      <c r="Y71" s="82"/>
      <c r="Z71" s="82"/>
    </row>
    <row r="72" spans="1:26" s="79" customFormat="1" ht="30.75" hidden="1" customHeight="1" x14ac:dyDescent="0.25">
      <c r="A72" s="78" t="s">
        <v>349</v>
      </c>
      <c r="B72" s="11" t="s">
        <v>115</v>
      </c>
      <c r="C72" s="89">
        <v>0.54856000000000005</v>
      </c>
      <c r="D72" s="89">
        <v>0.54856000000000005</v>
      </c>
      <c r="E72" s="89">
        <v>0.54856000000000005</v>
      </c>
      <c r="F72" s="40">
        <v>0.54856000000000005</v>
      </c>
      <c r="G72" s="40">
        <v>0.54856000000000005</v>
      </c>
      <c r="H72" s="40">
        <v>0.54856000000000005</v>
      </c>
      <c r="I72" s="86">
        <f t="shared" si="46"/>
        <v>0</v>
      </c>
      <c r="J72" s="86">
        <f t="shared" si="46"/>
        <v>0</v>
      </c>
      <c r="K72" s="86">
        <f t="shared" si="46"/>
        <v>0</v>
      </c>
      <c r="L72" s="89"/>
      <c r="M72" s="89"/>
      <c r="N72" s="89"/>
      <c r="O72" s="86">
        <f t="shared" si="3"/>
        <v>-0.54856000000000005</v>
      </c>
      <c r="P72" s="86">
        <f t="shared" si="3"/>
        <v>-0.54856000000000005</v>
      </c>
      <c r="Q72" s="86">
        <f t="shared" si="3"/>
        <v>-0.54856000000000005</v>
      </c>
      <c r="R72" s="89"/>
      <c r="S72" s="89"/>
      <c r="T72" s="89"/>
      <c r="U72" s="86">
        <f t="shared" si="40"/>
        <v>0</v>
      </c>
      <c r="V72" s="86">
        <f t="shared" si="40"/>
        <v>0</v>
      </c>
      <c r="W72" s="86">
        <f t="shared" si="40"/>
        <v>0</v>
      </c>
      <c r="X72" s="82"/>
      <c r="Y72" s="82"/>
      <c r="Z72" s="82"/>
    </row>
    <row r="73" spans="1:26" s="79" customFormat="1" ht="24.75" hidden="1" customHeight="1" x14ac:dyDescent="0.25">
      <c r="A73" s="78" t="s">
        <v>225</v>
      </c>
      <c r="B73" s="11" t="s">
        <v>224</v>
      </c>
      <c r="C73" s="89"/>
      <c r="D73" s="89"/>
      <c r="E73" s="89"/>
      <c r="F73" s="40"/>
      <c r="G73" s="40"/>
      <c r="H73" s="40"/>
      <c r="I73" s="86">
        <f t="shared" si="46"/>
        <v>0</v>
      </c>
      <c r="J73" s="86">
        <f t="shared" si="46"/>
        <v>0</v>
      </c>
      <c r="K73" s="86">
        <f t="shared" si="46"/>
        <v>0</v>
      </c>
      <c r="L73" s="89"/>
      <c r="M73" s="89"/>
      <c r="N73" s="89"/>
      <c r="O73" s="86">
        <f t="shared" si="3"/>
        <v>0</v>
      </c>
      <c r="P73" s="86">
        <f t="shared" si="3"/>
        <v>0</v>
      </c>
      <c r="Q73" s="86">
        <f t="shared" si="3"/>
        <v>0</v>
      </c>
      <c r="R73" s="89"/>
      <c r="S73" s="89"/>
      <c r="T73" s="89"/>
      <c r="U73" s="86">
        <f t="shared" si="40"/>
        <v>0</v>
      </c>
      <c r="V73" s="86">
        <f t="shared" si="40"/>
        <v>0</v>
      </c>
      <c r="W73" s="86">
        <f t="shared" si="40"/>
        <v>0</v>
      </c>
      <c r="X73" s="82"/>
      <c r="Y73" s="82"/>
      <c r="Z73" s="82"/>
    </row>
    <row r="74" spans="1:26" s="7" customFormat="1" ht="36.75" customHeight="1" x14ac:dyDescent="0.25">
      <c r="A74" s="4" t="s">
        <v>114</v>
      </c>
      <c r="B74" s="8" t="s">
        <v>113</v>
      </c>
      <c r="C74" s="83">
        <f t="shared" ref="C74:H74" si="49">C75+C76+C83+C86</f>
        <v>199520.47790999999</v>
      </c>
      <c r="D74" s="83">
        <f t="shared" si="49"/>
        <v>200498.3639</v>
      </c>
      <c r="E74" s="83">
        <f t="shared" si="49"/>
        <v>201544.70186</v>
      </c>
      <c r="F74" s="6">
        <f t="shared" si="49"/>
        <v>199520.47790999999</v>
      </c>
      <c r="G74" s="6">
        <f t="shared" si="49"/>
        <v>200498.3639</v>
      </c>
      <c r="H74" s="6">
        <f t="shared" si="49"/>
        <v>201544.70186</v>
      </c>
      <c r="I74" s="47">
        <f t="shared" si="46"/>
        <v>0</v>
      </c>
      <c r="J74" s="47">
        <f t="shared" si="46"/>
        <v>0</v>
      </c>
      <c r="K74" s="47">
        <f t="shared" si="46"/>
        <v>0</v>
      </c>
      <c r="L74" s="83">
        <f t="shared" ref="L74:N74" si="50">L75+L76+L83+L86</f>
        <v>0</v>
      </c>
      <c r="M74" s="83">
        <f t="shared" si="50"/>
        <v>0</v>
      </c>
      <c r="N74" s="83">
        <f t="shared" si="50"/>
        <v>0</v>
      </c>
      <c r="O74" s="83">
        <f t="shared" si="3"/>
        <v>-199520.47790999999</v>
      </c>
      <c r="P74" s="83">
        <f t="shared" si="3"/>
        <v>-200498.3639</v>
      </c>
      <c r="Q74" s="83">
        <f t="shared" si="3"/>
        <v>-201544.70186</v>
      </c>
      <c r="R74" s="83">
        <f t="shared" ref="R74:T74" si="51">R75+R76+R83+R86</f>
        <v>0</v>
      </c>
      <c r="S74" s="83">
        <f t="shared" si="51"/>
        <v>0</v>
      </c>
      <c r="T74" s="83">
        <f t="shared" si="51"/>
        <v>0</v>
      </c>
      <c r="U74" s="47">
        <f t="shared" si="40"/>
        <v>0</v>
      </c>
      <c r="V74" s="47">
        <f t="shared" si="40"/>
        <v>0</v>
      </c>
      <c r="W74" s="47">
        <f t="shared" si="40"/>
        <v>0</v>
      </c>
      <c r="X74" s="31"/>
      <c r="Y74" s="31"/>
      <c r="Z74" s="31"/>
    </row>
    <row r="75" spans="1:26" ht="52.5" hidden="1" customHeight="1" x14ac:dyDescent="0.25">
      <c r="A75" s="9" t="s">
        <v>112</v>
      </c>
      <c r="B75" s="10" t="s">
        <v>111</v>
      </c>
      <c r="C75" s="88"/>
      <c r="D75" s="88"/>
      <c r="E75" s="88"/>
      <c r="F75" s="94"/>
      <c r="G75" s="94"/>
      <c r="H75" s="94"/>
      <c r="I75" s="87">
        <f t="shared" si="46"/>
        <v>0</v>
      </c>
      <c r="J75" s="87">
        <f t="shared" si="46"/>
        <v>0</v>
      </c>
      <c r="K75" s="87">
        <f t="shared" si="46"/>
        <v>0</v>
      </c>
      <c r="L75" s="88"/>
      <c r="M75" s="88"/>
      <c r="N75" s="88"/>
      <c r="O75" s="87">
        <f t="shared" si="3"/>
        <v>0</v>
      </c>
      <c r="P75" s="87">
        <f t="shared" si="3"/>
        <v>0</v>
      </c>
      <c r="Q75" s="87">
        <f t="shared" si="3"/>
        <v>0</v>
      </c>
      <c r="R75" s="88"/>
      <c r="S75" s="88"/>
      <c r="T75" s="88"/>
      <c r="U75" s="87">
        <f t="shared" si="40"/>
        <v>0</v>
      </c>
      <c r="V75" s="87">
        <f t="shared" si="40"/>
        <v>0</v>
      </c>
      <c r="W75" s="87">
        <f t="shared" si="40"/>
        <v>0</v>
      </c>
      <c r="X75" s="30"/>
      <c r="Y75" s="30"/>
      <c r="Z75" s="30"/>
    </row>
    <row r="76" spans="1:26" ht="36" customHeight="1" x14ac:dyDescent="0.25">
      <c r="A76" s="9" t="s">
        <v>109</v>
      </c>
      <c r="B76" s="10" t="s">
        <v>110</v>
      </c>
      <c r="C76" s="88">
        <f>SUM(C77:C82)</f>
        <v>10374.513509999999</v>
      </c>
      <c r="D76" s="88">
        <f t="shared" ref="D76:E76" si="52">SUM(D77:D82)</f>
        <v>10925.7294</v>
      </c>
      <c r="E76" s="88">
        <f t="shared" si="52"/>
        <v>11515.53052</v>
      </c>
      <c r="F76" s="94">
        <f>SUM(F77:F82)</f>
        <v>10374.513509999999</v>
      </c>
      <c r="G76" s="94">
        <f t="shared" ref="G76:H76" si="53">SUM(G77:G82)</f>
        <v>10925.7294</v>
      </c>
      <c r="H76" s="94">
        <f t="shared" si="53"/>
        <v>11515.53052</v>
      </c>
      <c r="I76" s="87">
        <f t="shared" si="46"/>
        <v>0</v>
      </c>
      <c r="J76" s="87">
        <f t="shared" si="46"/>
        <v>0</v>
      </c>
      <c r="K76" s="87">
        <f t="shared" si="46"/>
        <v>0</v>
      </c>
      <c r="L76" s="88">
        <f>SUM(L77:L82)</f>
        <v>0</v>
      </c>
      <c r="M76" s="88">
        <f t="shared" ref="M76:N76" si="54">SUM(M77:M82)</f>
        <v>0</v>
      </c>
      <c r="N76" s="88">
        <f t="shared" si="54"/>
        <v>0</v>
      </c>
      <c r="O76" s="87">
        <f t="shared" si="3"/>
        <v>-10374.513509999999</v>
      </c>
      <c r="P76" s="87">
        <f t="shared" si="3"/>
        <v>-10925.7294</v>
      </c>
      <c r="Q76" s="87">
        <f t="shared" si="3"/>
        <v>-11515.53052</v>
      </c>
      <c r="R76" s="88">
        <f>SUM(R77:R82)</f>
        <v>0</v>
      </c>
      <c r="S76" s="88">
        <f t="shared" ref="S76:T76" si="55">SUM(S77:S82)</f>
        <v>0</v>
      </c>
      <c r="T76" s="88">
        <f t="shared" si="55"/>
        <v>0</v>
      </c>
      <c r="U76" s="87">
        <f t="shared" si="40"/>
        <v>0</v>
      </c>
      <c r="V76" s="87">
        <f t="shared" si="40"/>
        <v>0</v>
      </c>
      <c r="W76" s="87">
        <f t="shared" si="40"/>
        <v>0</v>
      </c>
      <c r="X76" s="30"/>
      <c r="Y76" s="30"/>
      <c r="Z76" s="30"/>
    </row>
    <row r="77" spans="1:26" s="79" customFormat="1" ht="39" hidden="1" customHeight="1" x14ac:dyDescent="0.25">
      <c r="A77" s="78" t="s">
        <v>268</v>
      </c>
      <c r="B77" s="11" t="s">
        <v>269</v>
      </c>
      <c r="C77" s="89"/>
      <c r="D77" s="89"/>
      <c r="E77" s="89"/>
      <c r="F77" s="40"/>
      <c r="G77" s="40"/>
      <c r="H77" s="40"/>
      <c r="I77" s="86">
        <f t="shared" si="46"/>
        <v>0</v>
      </c>
      <c r="J77" s="86">
        <f t="shared" si="46"/>
        <v>0</v>
      </c>
      <c r="K77" s="86">
        <f t="shared" si="46"/>
        <v>0</v>
      </c>
      <c r="L77" s="89"/>
      <c r="M77" s="89"/>
      <c r="N77" s="89"/>
      <c r="O77" s="86">
        <f t="shared" si="3"/>
        <v>0</v>
      </c>
      <c r="P77" s="86">
        <f t="shared" si="3"/>
        <v>0</v>
      </c>
      <c r="Q77" s="86">
        <f t="shared" si="3"/>
        <v>0</v>
      </c>
      <c r="R77" s="89"/>
      <c r="S77" s="89"/>
      <c r="T77" s="89"/>
      <c r="U77" s="86">
        <f t="shared" ref="U77:W79" si="56">R77-L77</f>
        <v>0</v>
      </c>
      <c r="V77" s="86">
        <f t="shared" si="56"/>
        <v>0</v>
      </c>
      <c r="W77" s="86">
        <f t="shared" si="56"/>
        <v>0</v>
      </c>
      <c r="X77" s="82"/>
      <c r="Y77" s="82"/>
      <c r="Z77" s="82"/>
    </row>
    <row r="78" spans="1:26" s="79" customFormat="1" ht="63.75" hidden="1" customHeight="1" x14ac:dyDescent="0.25">
      <c r="A78" s="78" t="s">
        <v>270</v>
      </c>
      <c r="B78" s="11" t="s">
        <v>267</v>
      </c>
      <c r="C78" s="89">
        <v>2000</v>
      </c>
      <c r="D78" s="89">
        <v>2000</v>
      </c>
      <c r="E78" s="89">
        <v>2000</v>
      </c>
      <c r="F78" s="40">
        <v>2000</v>
      </c>
      <c r="G78" s="40">
        <v>2000</v>
      </c>
      <c r="H78" s="40">
        <v>2000</v>
      </c>
      <c r="I78" s="86">
        <f t="shared" si="46"/>
        <v>0</v>
      </c>
      <c r="J78" s="86">
        <f t="shared" si="46"/>
        <v>0</v>
      </c>
      <c r="K78" s="86">
        <f t="shared" si="46"/>
        <v>0</v>
      </c>
      <c r="L78" s="89"/>
      <c r="M78" s="89"/>
      <c r="N78" s="89"/>
      <c r="O78" s="86">
        <f t="shared" si="3"/>
        <v>-2000</v>
      </c>
      <c r="P78" s="86">
        <f t="shared" si="3"/>
        <v>-2000</v>
      </c>
      <c r="Q78" s="86">
        <f t="shared" si="3"/>
        <v>-2000</v>
      </c>
      <c r="R78" s="89"/>
      <c r="S78" s="89"/>
      <c r="T78" s="89"/>
      <c r="U78" s="86">
        <f t="shared" si="56"/>
        <v>0</v>
      </c>
      <c r="V78" s="86">
        <f t="shared" si="56"/>
        <v>0</v>
      </c>
      <c r="W78" s="86">
        <f t="shared" si="56"/>
        <v>0</v>
      </c>
      <c r="X78" s="82"/>
      <c r="Y78" s="82"/>
      <c r="Z78" s="82"/>
    </row>
    <row r="79" spans="1:26" s="79" customFormat="1" ht="33" hidden="1" customHeight="1" x14ac:dyDescent="0.25">
      <c r="A79" s="78" t="s">
        <v>271</v>
      </c>
      <c r="B79" s="11" t="s">
        <v>272</v>
      </c>
      <c r="C79" s="89">
        <v>500</v>
      </c>
      <c r="D79" s="89">
        <v>500</v>
      </c>
      <c r="E79" s="89">
        <v>500</v>
      </c>
      <c r="F79" s="40">
        <v>500</v>
      </c>
      <c r="G79" s="40">
        <v>500</v>
      </c>
      <c r="H79" s="40">
        <v>500</v>
      </c>
      <c r="I79" s="86">
        <f t="shared" si="46"/>
        <v>0</v>
      </c>
      <c r="J79" s="86">
        <f t="shared" si="46"/>
        <v>0</v>
      </c>
      <c r="K79" s="86">
        <f t="shared" si="46"/>
        <v>0</v>
      </c>
      <c r="L79" s="89"/>
      <c r="M79" s="89"/>
      <c r="N79" s="89"/>
      <c r="O79" s="86">
        <f t="shared" si="3"/>
        <v>-500</v>
      </c>
      <c r="P79" s="86">
        <f t="shared" si="3"/>
        <v>-500</v>
      </c>
      <c r="Q79" s="86">
        <f t="shared" si="3"/>
        <v>-500</v>
      </c>
      <c r="R79" s="89"/>
      <c r="S79" s="89"/>
      <c r="T79" s="89"/>
      <c r="U79" s="86">
        <f t="shared" si="56"/>
        <v>0</v>
      </c>
      <c r="V79" s="86">
        <f t="shared" si="56"/>
        <v>0</v>
      </c>
      <c r="W79" s="86">
        <f t="shared" si="56"/>
        <v>0</v>
      </c>
      <c r="X79" s="82"/>
      <c r="Y79" s="82"/>
      <c r="Z79" s="82"/>
    </row>
    <row r="80" spans="1:26" s="79" customFormat="1" ht="33" hidden="1" customHeight="1" x14ac:dyDescent="0.25">
      <c r="A80" s="78" t="s">
        <v>311</v>
      </c>
      <c r="B80" s="11" t="s">
        <v>391</v>
      </c>
      <c r="C80" s="89">
        <v>7626.38051</v>
      </c>
      <c r="D80" s="89">
        <v>8160.2271000000001</v>
      </c>
      <c r="E80" s="89">
        <v>8731.4430499999999</v>
      </c>
      <c r="F80" s="40">
        <v>7626.38051</v>
      </c>
      <c r="G80" s="40">
        <v>8160.2271000000001</v>
      </c>
      <c r="H80" s="40">
        <v>8731.4430499999999</v>
      </c>
      <c r="I80" s="86">
        <f t="shared" si="46"/>
        <v>0</v>
      </c>
      <c r="J80" s="86">
        <f t="shared" si="46"/>
        <v>0</v>
      </c>
      <c r="K80" s="86">
        <f t="shared" si="46"/>
        <v>0</v>
      </c>
      <c r="L80" s="89"/>
      <c r="M80" s="89"/>
      <c r="N80" s="89"/>
      <c r="O80" s="86">
        <f t="shared" si="3"/>
        <v>-7626.38051</v>
      </c>
      <c r="P80" s="86">
        <f t="shared" si="3"/>
        <v>-8160.2271000000001</v>
      </c>
      <c r="Q80" s="86">
        <f t="shared" si="3"/>
        <v>-8731.4430499999999</v>
      </c>
      <c r="R80" s="89"/>
      <c r="S80" s="89"/>
      <c r="T80" s="89"/>
      <c r="U80" s="86"/>
      <c r="V80" s="86"/>
      <c r="W80" s="86"/>
      <c r="X80" s="82"/>
      <c r="Y80" s="82"/>
      <c r="Z80" s="82"/>
    </row>
    <row r="81" spans="1:26" s="79" customFormat="1" ht="33" hidden="1" customHeight="1" x14ac:dyDescent="0.25">
      <c r="A81" s="78" t="s">
        <v>312</v>
      </c>
      <c r="B81" s="11" t="s">
        <v>392</v>
      </c>
      <c r="C81" s="89">
        <v>248.13300000000001</v>
      </c>
      <c r="D81" s="89">
        <v>265.50229999999999</v>
      </c>
      <c r="E81" s="89">
        <v>284.08747</v>
      </c>
      <c r="F81" s="40">
        <v>248.13300000000001</v>
      </c>
      <c r="G81" s="40">
        <v>265.50229999999999</v>
      </c>
      <c r="H81" s="40">
        <v>284.08747</v>
      </c>
      <c r="I81" s="86">
        <f t="shared" si="46"/>
        <v>0</v>
      </c>
      <c r="J81" s="86">
        <f t="shared" si="46"/>
        <v>0</v>
      </c>
      <c r="K81" s="86">
        <f t="shared" si="46"/>
        <v>0</v>
      </c>
      <c r="L81" s="89"/>
      <c r="M81" s="89"/>
      <c r="N81" s="89"/>
      <c r="O81" s="86">
        <f t="shared" si="3"/>
        <v>-248.13300000000001</v>
      </c>
      <c r="P81" s="86">
        <f t="shared" si="3"/>
        <v>-265.50229999999999</v>
      </c>
      <c r="Q81" s="86">
        <f t="shared" si="3"/>
        <v>-284.08747</v>
      </c>
      <c r="R81" s="89"/>
      <c r="S81" s="89"/>
      <c r="T81" s="89"/>
      <c r="U81" s="86"/>
      <c r="V81" s="86"/>
      <c r="W81" s="86"/>
      <c r="X81" s="82"/>
      <c r="Y81" s="82"/>
      <c r="Z81" s="82"/>
    </row>
    <row r="82" spans="1:26" s="79" customFormat="1" ht="33" hidden="1" customHeight="1" x14ac:dyDescent="0.25">
      <c r="A82" s="78" t="s">
        <v>313</v>
      </c>
      <c r="B82" s="11" t="s">
        <v>269</v>
      </c>
      <c r="C82" s="89"/>
      <c r="D82" s="89"/>
      <c r="E82" s="89"/>
      <c r="F82" s="40"/>
      <c r="G82" s="40"/>
      <c r="H82" s="40"/>
      <c r="I82" s="86"/>
      <c r="J82" s="86"/>
      <c r="K82" s="86"/>
      <c r="L82" s="89"/>
      <c r="M82" s="89"/>
      <c r="N82" s="89"/>
      <c r="O82" s="86">
        <f t="shared" si="3"/>
        <v>0</v>
      </c>
      <c r="P82" s="86">
        <f t="shared" si="3"/>
        <v>0</v>
      </c>
      <c r="Q82" s="86">
        <f t="shared" si="3"/>
        <v>0</v>
      </c>
      <c r="R82" s="89"/>
      <c r="S82" s="89"/>
      <c r="T82" s="89"/>
      <c r="U82" s="86"/>
      <c r="V82" s="86"/>
      <c r="W82" s="86"/>
      <c r="X82" s="82"/>
      <c r="Y82" s="82"/>
      <c r="Z82" s="82"/>
    </row>
    <row r="83" spans="1:26" ht="36" customHeight="1" x14ac:dyDescent="0.25">
      <c r="A83" s="9" t="s">
        <v>108</v>
      </c>
      <c r="B83" s="10" t="s">
        <v>107</v>
      </c>
      <c r="C83" s="88">
        <f t="shared" ref="C83:H83" si="57">SUM(C84:C85)</f>
        <v>6095.2844000000005</v>
      </c>
      <c r="D83" s="88">
        <f t="shared" si="57"/>
        <v>6521.9544999999998</v>
      </c>
      <c r="E83" s="88">
        <f t="shared" si="57"/>
        <v>6978.4913399999996</v>
      </c>
      <c r="F83" s="94">
        <f t="shared" si="57"/>
        <v>6095.2844000000005</v>
      </c>
      <c r="G83" s="94">
        <f t="shared" si="57"/>
        <v>6521.9544999999998</v>
      </c>
      <c r="H83" s="94">
        <f t="shared" si="57"/>
        <v>6978.4913399999996</v>
      </c>
      <c r="I83" s="87">
        <f t="shared" ref="I83:K131" si="58">F83-C83</f>
        <v>0</v>
      </c>
      <c r="J83" s="87">
        <f t="shared" si="58"/>
        <v>0</v>
      </c>
      <c r="K83" s="87">
        <f t="shared" si="58"/>
        <v>0</v>
      </c>
      <c r="L83" s="88">
        <f t="shared" ref="L83:N83" si="59">SUM(L84:L85)</f>
        <v>0</v>
      </c>
      <c r="M83" s="88">
        <f t="shared" si="59"/>
        <v>0</v>
      </c>
      <c r="N83" s="88">
        <f t="shared" si="59"/>
        <v>0</v>
      </c>
      <c r="O83" s="86">
        <f t="shared" si="3"/>
        <v>-6095.2844000000005</v>
      </c>
      <c r="P83" s="86">
        <f t="shared" si="3"/>
        <v>-6521.9544999999998</v>
      </c>
      <c r="Q83" s="86">
        <f t="shared" si="3"/>
        <v>-6978.4913399999996</v>
      </c>
      <c r="R83" s="88">
        <f t="shared" ref="R83:T83" si="60">SUM(R84:R85)</f>
        <v>0</v>
      </c>
      <c r="S83" s="88">
        <f t="shared" si="60"/>
        <v>0</v>
      </c>
      <c r="T83" s="88">
        <f t="shared" si="60"/>
        <v>0</v>
      </c>
      <c r="U83" s="87">
        <f t="shared" ref="U83:W117" si="61">R83-L83</f>
        <v>0</v>
      </c>
      <c r="V83" s="87">
        <f t="shared" si="61"/>
        <v>0</v>
      </c>
      <c r="W83" s="87">
        <f t="shared" si="61"/>
        <v>0</v>
      </c>
      <c r="X83" s="30"/>
      <c r="Y83" s="30"/>
      <c r="Z83" s="30"/>
    </row>
    <row r="84" spans="1:26" s="79" customFormat="1" ht="48" hidden="1" customHeight="1" x14ac:dyDescent="0.25">
      <c r="A84" s="78" t="s">
        <v>314</v>
      </c>
      <c r="B84" s="11" t="s">
        <v>394</v>
      </c>
      <c r="C84" s="89">
        <v>3471.8663499999998</v>
      </c>
      <c r="D84" s="89">
        <v>3714.8971999999999</v>
      </c>
      <c r="E84" s="89">
        <v>3974.9400099999998</v>
      </c>
      <c r="F84" s="40">
        <v>3471.8663499999998</v>
      </c>
      <c r="G84" s="40">
        <v>3714.8971999999999</v>
      </c>
      <c r="H84" s="40">
        <v>3974.9400099999998</v>
      </c>
      <c r="I84" s="86">
        <f t="shared" si="58"/>
        <v>0</v>
      </c>
      <c r="J84" s="86">
        <f t="shared" si="58"/>
        <v>0</v>
      </c>
      <c r="K84" s="86">
        <f t="shared" si="58"/>
        <v>0</v>
      </c>
      <c r="L84" s="89"/>
      <c r="M84" s="89"/>
      <c r="N84" s="89"/>
      <c r="O84" s="86">
        <f t="shared" si="3"/>
        <v>-3471.8663499999998</v>
      </c>
      <c r="P84" s="86">
        <f t="shared" si="3"/>
        <v>-3714.8971999999999</v>
      </c>
      <c r="Q84" s="86">
        <f t="shared" si="3"/>
        <v>-3974.9400099999998</v>
      </c>
      <c r="R84" s="89"/>
      <c r="S84" s="89"/>
      <c r="T84" s="89"/>
      <c r="U84" s="86"/>
      <c r="V84" s="86"/>
      <c r="W84" s="86"/>
      <c r="X84" s="82"/>
      <c r="Y84" s="82"/>
      <c r="Z84" s="82"/>
    </row>
    <row r="85" spans="1:26" s="79" customFormat="1" ht="48" hidden="1" customHeight="1" x14ac:dyDescent="0.25">
      <c r="A85" s="78" t="s">
        <v>315</v>
      </c>
      <c r="B85" s="11" t="s">
        <v>393</v>
      </c>
      <c r="C85" s="89">
        <v>2623.4180500000002</v>
      </c>
      <c r="D85" s="89">
        <v>2807.0572999999999</v>
      </c>
      <c r="E85" s="89">
        <v>3003.5513299999998</v>
      </c>
      <c r="F85" s="40">
        <v>2623.4180500000002</v>
      </c>
      <c r="G85" s="40">
        <v>2807.0572999999999</v>
      </c>
      <c r="H85" s="40">
        <v>3003.5513299999998</v>
      </c>
      <c r="I85" s="86">
        <f t="shared" si="58"/>
        <v>0</v>
      </c>
      <c r="J85" s="86">
        <f t="shared" si="58"/>
        <v>0</v>
      </c>
      <c r="K85" s="86">
        <f t="shared" si="58"/>
        <v>0</v>
      </c>
      <c r="L85" s="89"/>
      <c r="M85" s="89"/>
      <c r="N85" s="89"/>
      <c r="O85" s="86">
        <f t="shared" si="3"/>
        <v>-2623.4180500000002</v>
      </c>
      <c r="P85" s="86">
        <f t="shared" si="3"/>
        <v>-2807.0572999999999</v>
      </c>
      <c r="Q85" s="86">
        <f t="shared" si="3"/>
        <v>-3003.5513299999998</v>
      </c>
      <c r="R85" s="89"/>
      <c r="S85" s="89"/>
      <c r="T85" s="89"/>
      <c r="U85" s="86"/>
      <c r="V85" s="86"/>
      <c r="W85" s="86"/>
      <c r="X85" s="82"/>
      <c r="Y85" s="82"/>
      <c r="Z85" s="82"/>
    </row>
    <row r="86" spans="1:26" ht="33" customHeight="1" x14ac:dyDescent="0.25">
      <c r="A86" s="9" t="s">
        <v>106</v>
      </c>
      <c r="B86" s="10" t="s">
        <v>105</v>
      </c>
      <c r="C86" s="88">
        <f t="shared" ref="C86:H86" si="62">C87+C88+C89+C90+C91+C92+C93+C94+C95+C96+C97+C98+C99+C100</f>
        <v>183050.68</v>
      </c>
      <c r="D86" s="88">
        <f t="shared" si="62"/>
        <v>183050.68</v>
      </c>
      <c r="E86" s="88">
        <f t="shared" si="62"/>
        <v>183050.68</v>
      </c>
      <c r="F86" s="94">
        <f t="shared" si="62"/>
        <v>183050.68</v>
      </c>
      <c r="G86" s="94">
        <f t="shared" si="62"/>
        <v>183050.68</v>
      </c>
      <c r="H86" s="94">
        <f t="shared" si="62"/>
        <v>183050.68</v>
      </c>
      <c r="I86" s="87">
        <f t="shared" si="58"/>
        <v>0</v>
      </c>
      <c r="J86" s="87">
        <f t="shared" si="58"/>
        <v>0</v>
      </c>
      <c r="K86" s="87">
        <f t="shared" si="58"/>
        <v>0</v>
      </c>
      <c r="L86" s="88">
        <f>L87+L88+L89+L90+L91+L92+L93+L94+L95+L96+L97+L98+L99+L100</f>
        <v>0</v>
      </c>
      <c r="M86" s="88">
        <f>M87+M88+M89+M90+M91+M92+M93+M94+M95+M96+M97+M98+M99+M100</f>
        <v>0</v>
      </c>
      <c r="N86" s="88">
        <f>N87+N88+N89+N90+N91+N92+N93+N94+N95+N96+N97+N98+N99+N100</f>
        <v>0</v>
      </c>
      <c r="O86" s="87">
        <f t="shared" si="3"/>
        <v>-183050.68</v>
      </c>
      <c r="P86" s="87">
        <f t="shared" si="3"/>
        <v>-183050.68</v>
      </c>
      <c r="Q86" s="87">
        <f t="shared" si="3"/>
        <v>-183050.68</v>
      </c>
      <c r="R86" s="88">
        <f>R87+R88+R89+R90+R91+R92+R93+R94+R95+R96+R97+R98+R99+R100</f>
        <v>0</v>
      </c>
      <c r="S86" s="88">
        <f>S87+S88+S89+S90+S91+S92+S93+S94+S95+S96+S97+S98+S99+S100</f>
        <v>0</v>
      </c>
      <c r="T86" s="88">
        <f>T87+T88+T89+T90+T91+T92+T93+T94+T95+T96+T97+T98+T99+T100</f>
        <v>0</v>
      </c>
      <c r="U86" s="87">
        <f t="shared" si="61"/>
        <v>0</v>
      </c>
      <c r="V86" s="87">
        <f t="shared" si="61"/>
        <v>0</v>
      </c>
      <c r="W86" s="87">
        <f t="shared" si="61"/>
        <v>0</v>
      </c>
      <c r="X86" s="30"/>
      <c r="Y86" s="30"/>
      <c r="Z86" s="30"/>
    </row>
    <row r="87" spans="1:26" s="79" customFormat="1" ht="33" hidden="1" customHeight="1" x14ac:dyDescent="0.25">
      <c r="A87" s="78" t="s">
        <v>106</v>
      </c>
      <c r="B87" s="11" t="s">
        <v>228</v>
      </c>
      <c r="C87" s="89"/>
      <c r="D87" s="89"/>
      <c r="E87" s="89"/>
      <c r="F87" s="40"/>
      <c r="G87" s="40"/>
      <c r="H87" s="40"/>
      <c r="I87" s="86">
        <f t="shared" si="58"/>
        <v>0</v>
      </c>
      <c r="J87" s="86">
        <f t="shared" si="58"/>
        <v>0</v>
      </c>
      <c r="K87" s="86">
        <f t="shared" si="58"/>
        <v>0</v>
      </c>
      <c r="L87" s="89"/>
      <c r="M87" s="89"/>
      <c r="N87" s="89"/>
      <c r="O87" s="86">
        <f t="shared" si="3"/>
        <v>0</v>
      </c>
      <c r="P87" s="86">
        <f t="shared" si="3"/>
        <v>0</v>
      </c>
      <c r="Q87" s="86">
        <f t="shared" si="3"/>
        <v>0</v>
      </c>
      <c r="R87" s="89"/>
      <c r="S87" s="89"/>
      <c r="T87" s="89"/>
      <c r="U87" s="86">
        <f t="shared" si="61"/>
        <v>0</v>
      </c>
      <c r="V87" s="86">
        <f t="shared" si="61"/>
        <v>0</v>
      </c>
      <c r="W87" s="86">
        <f t="shared" si="61"/>
        <v>0</v>
      </c>
      <c r="X87" s="82"/>
      <c r="Y87" s="82"/>
      <c r="Z87" s="82"/>
    </row>
    <row r="88" spans="1:26" s="79" customFormat="1" ht="33" hidden="1" customHeight="1" x14ac:dyDescent="0.25">
      <c r="A88" s="78" t="s">
        <v>106</v>
      </c>
      <c r="B88" s="11" t="s">
        <v>229</v>
      </c>
      <c r="C88" s="89"/>
      <c r="D88" s="89"/>
      <c r="E88" s="89"/>
      <c r="F88" s="40"/>
      <c r="G88" s="40"/>
      <c r="H88" s="40"/>
      <c r="I88" s="86">
        <f t="shared" si="58"/>
        <v>0</v>
      </c>
      <c r="J88" s="86">
        <f t="shared" si="58"/>
        <v>0</v>
      </c>
      <c r="K88" s="86">
        <f t="shared" si="58"/>
        <v>0</v>
      </c>
      <c r="L88" s="89"/>
      <c r="M88" s="89"/>
      <c r="N88" s="89"/>
      <c r="O88" s="86">
        <f t="shared" ref="O88:Q131" si="63">L88-F88</f>
        <v>0</v>
      </c>
      <c r="P88" s="86">
        <f t="shared" si="63"/>
        <v>0</v>
      </c>
      <c r="Q88" s="86">
        <f t="shared" si="63"/>
        <v>0</v>
      </c>
      <c r="R88" s="89"/>
      <c r="S88" s="89"/>
      <c r="T88" s="89"/>
      <c r="U88" s="86">
        <f t="shared" si="61"/>
        <v>0</v>
      </c>
      <c r="V88" s="86">
        <f t="shared" si="61"/>
        <v>0</v>
      </c>
      <c r="W88" s="86">
        <f t="shared" si="61"/>
        <v>0</v>
      </c>
      <c r="X88" s="82"/>
      <c r="Y88" s="82"/>
      <c r="Z88" s="82"/>
    </row>
    <row r="89" spans="1:26" s="79" customFormat="1" ht="33" hidden="1" customHeight="1" x14ac:dyDescent="0.25">
      <c r="A89" s="78" t="s">
        <v>106</v>
      </c>
      <c r="B89" s="11" t="s">
        <v>230</v>
      </c>
      <c r="C89" s="89"/>
      <c r="D89" s="89"/>
      <c r="E89" s="89"/>
      <c r="F89" s="40"/>
      <c r="G89" s="40"/>
      <c r="H89" s="40"/>
      <c r="I89" s="86">
        <f t="shared" si="58"/>
        <v>0</v>
      </c>
      <c r="J89" s="86">
        <f t="shared" si="58"/>
        <v>0</v>
      </c>
      <c r="K89" s="86">
        <f t="shared" si="58"/>
        <v>0</v>
      </c>
      <c r="L89" s="89"/>
      <c r="M89" s="89"/>
      <c r="N89" s="89"/>
      <c r="O89" s="86">
        <f t="shared" si="63"/>
        <v>0</v>
      </c>
      <c r="P89" s="86">
        <f t="shared" si="63"/>
        <v>0</v>
      </c>
      <c r="Q89" s="86">
        <f t="shared" si="63"/>
        <v>0</v>
      </c>
      <c r="R89" s="89"/>
      <c r="S89" s="89"/>
      <c r="T89" s="89"/>
      <c r="U89" s="86">
        <f t="shared" si="61"/>
        <v>0</v>
      </c>
      <c r="V89" s="86">
        <f t="shared" si="61"/>
        <v>0</v>
      </c>
      <c r="W89" s="86">
        <f t="shared" si="61"/>
        <v>0</v>
      </c>
      <c r="X89" s="82"/>
      <c r="Y89" s="82"/>
      <c r="Z89" s="82"/>
    </row>
    <row r="90" spans="1:26" s="79" customFormat="1" ht="30.75" hidden="1" customHeight="1" x14ac:dyDescent="0.25">
      <c r="A90" s="78" t="s">
        <v>243</v>
      </c>
      <c r="B90" s="11" t="s">
        <v>247</v>
      </c>
      <c r="C90" s="89"/>
      <c r="D90" s="89"/>
      <c r="E90" s="89"/>
      <c r="F90" s="40"/>
      <c r="G90" s="40"/>
      <c r="H90" s="40"/>
      <c r="I90" s="86">
        <f t="shared" si="58"/>
        <v>0</v>
      </c>
      <c r="J90" s="86">
        <f t="shared" si="58"/>
        <v>0</v>
      </c>
      <c r="K90" s="86">
        <f t="shared" si="58"/>
        <v>0</v>
      </c>
      <c r="L90" s="89"/>
      <c r="M90" s="89"/>
      <c r="N90" s="89"/>
      <c r="O90" s="86">
        <f t="shared" si="63"/>
        <v>0</v>
      </c>
      <c r="P90" s="86">
        <f t="shared" si="63"/>
        <v>0</v>
      </c>
      <c r="Q90" s="86">
        <f t="shared" si="63"/>
        <v>0</v>
      </c>
      <c r="R90" s="89"/>
      <c r="S90" s="89"/>
      <c r="T90" s="89"/>
      <c r="U90" s="86">
        <f t="shared" si="61"/>
        <v>0</v>
      </c>
      <c r="V90" s="86">
        <f t="shared" si="61"/>
        <v>0</v>
      </c>
      <c r="W90" s="86">
        <f t="shared" si="61"/>
        <v>0</v>
      </c>
      <c r="X90" s="82"/>
      <c r="Y90" s="82"/>
      <c r="Z90" s="82"/>
    </row>
    <row r="91" spans="1:26" s="79" customFormat="1" ht="33" hidden="1" customHeight="1" x14ac:dyDescent="0.25">
      <c r="A91" s="78" t="s">
        <v>244</v>
      </c>
      <c r="B91" s="11" t="s">
        <v>248</v>
      </c>
      <c r="C91" s="89"/>
      <c r="D91" s="89"/>
      <c r="E91" s="89"/>
      <c r="F91" s="40"/>
      <c r="G91" s="40"/>
      <c r="H91" s="40"/>
      <c r="I91" s="86">
        <f t="shared" si="58"/>
        <v>0</v>
      </c>
      <c r="J91" s="86">
        <f t="shared" si="58"/>
        <v>0</v>
      </c>
      <c r="K91" s="86">
        <f t="shared" si="58"/>
        <v>0</v>
      </c>
      <c r="L91" s="89"/>
      <c r="M91" s="89"/>
      <c r="N91" s="89"/>
      <c r="O91" s="86">
        <f t="shared" si="63"/>
        <v>0</v>
      </c>
      <c r="P91" s="86">
        <f t="shared" si="63"/>
        <v>0</v>
      </c>
      <c r="Q91" s="86">
        <f t="shared" si="63"/>
        <v>0</v>
      </c>
      <c r="R91" s="89"/>
      <c r="S91" s="89"/>
      <c r="T91" s="89"/>
      <c r="U91" s="86">
        <f t="shared" si="61"/>
        <v>0</v>
      </c>
      <c r="V91" s="86">
        <f t="shared" si="61"/>
        <v>0</v>
      </c>
      <c r="W91" s="86">
        <f t="shared" si="61"/>
        <v>0</v>
      </c>
      <c r="X91" s="82"/>
      <c r="Y91" s="82"/>
      <c r="Z91" s="82"/>
    </row>
    <row r="92" spans="1:26" s="79" customFormat="1" ht="33.75" hidden="1" customHeight="1" x14ac:dyDescent="0.25">
      <c r="A92" s="78" t="s">
        <v>99</v>
      </c>
      <c r="B92" s="11" t="s">
        <v>100</v>
      </c>
      <c r="C92" s="89">
        <v>837.36</v>
      </c>
      <c r="D92" s="89">
        <v>837.36</v>
      </c>
      <c r="E92" s="89">
        <v>837.36</v>
      </c>
      <c r="F92" s="40">
        <v>837.36</v>
      </c>
      <c r="G92" s="40">
        <v>837.36</v>
      </c>
      <c r="H92" s="40">
        <v>837.36</v>
      </c>
      <c r="I92" s="86">
        <f t="shared" si="58"/>
        <v>0</v>
      </c>
      <c r="J92" s="86">
        <f t="shared" si="58"/>
        <v>0</v>
      </c>
      <c r="K92" s="86">
        <f t="shared" si="58"/>
        <v>0</v>
      </c>
      <c r="L92" s="89"/>
      <c r="M92" s="89"/>
      <c r="N92" s="89"/>
      <c r="O92" s="86">
        <f t="shared" si="63"/>
        <v>-837.36</v>
      </c>
      <c r="P92" s="86">
        <f t="shared" si="63"/>
        <v>-837.36</v>
      </c>
      <c r="Q92" s="86">
        <f t="shared" si="63"/>
        <v>-837.36</v>
      </c>
      <c r="R92" s="89"/>
      <c r="S92" s="89"/>
      <c r="T92" s="89"/>
      <c r="U92" s="86">
        <f t="shared" si="61"/>
        <v>0</v>
      </c>
      <c r="V92" s="86">
        <f t="shared" si="61"/>
        <v>0</v>
      </c>
      <c r="W92" s="86">
        <f t="shared" si="61"/>
        <v>0</v>
      </c>
      <c r="X92" s="82"/>
      <c r="Y92" s="82"/>
      <c r="Z92" s="82"/>
    </row>
    <row r="93" spans="1:26" s="79" customFormat="1" ht="34.5" hidden="1" customHeight="1" x14ac:dyDescent="0.25">
      <c r="A93" s="78" t="s">
        <v>97</v>
      </c>
      <c r="B93" s="11" t="s">
        <v>98</v>
      </c>
      <c r="C93" s="89">
        <v>137213.32</v>
      </c>
      <c r="D93" s="89">
        <v>137213.32</v>
      </c>
      <c r="E93" s="89">
        <v>137213.32</v>
      </c>
      <c r="F93" s="40">
        <v>137213.32</v>
      </c>
      <c r="G93" s="40">
        <v>137213.32</v>
      </c>
      <c r="H93" s="40">
        <v>137213.32</v>
      </c>
      <c r="I93" s="86">
        <f t="shared" si="58"/>
        <v>0</v>
      </c>
      <c r="J93" s="86">
        <f t="shared" si="58"/>
        <v>0</v>
      </c>
      <c r="K93" s="86">
        <f t="shared" si="58"/>
        <v>0</v>
      </c>
      <c r="L93" s="89"/>
      <c r="M93" s="89"/>
      <c r="N93" s="89"/>
      <c r="O93" s="86">
        <f t="shared" si="63"/>
        <v>-137213.32</v>
      </c>
      <c r="P93" s="86">
        <f t="shared" si="63"/>
        <v>-137213.32</v>
      </c>
      <c r="Q93" s="86">
        <f t="shared" si="63"/>
        <v>-137213.32</v>
      </c>
      <c r="R93" s="89"/>
      <c r="S93" s="89"/>
      <c r="T93" s="89"/>
      <c r="U93" s="86">
        <f t="shared" si="61"/>
        <v>0</v>
      </c>
      <c r="V93" s="86">
        <f t="shared" si="61"/>
        <v>0</v>
      </c>
      <c r="W93" s="86">
        <f t="shared" si="61"/>
        <v>0</v>
      </c>
      <c r="X93" s="82"/>
      <c r="Y93" s="82"/>
      <c r="Z93" s="82"/>
    </row>
    <row r="94" spans="1:26" s="79" customFormat="1" ht="33.75" hidden="1" customHeight="1" x14ac:dyDescent="0.25">
      <c r="A94" s="78" t="s">
        <v>273</v>
      </c>
      <c r="B94" s="11" t="s">
        <v>274</v>
      </c>
      <c r="C94" s="89"/>
      <c r="D94" s="89"/>
      <c r="E94" s="89"/>
      <c r="F94" s="40"/>
      <c r="G94" s="40"/>
      <c r="H94" s="40"/>
      <c r="I94" s="86">
        <f t="shared" si="58"/>
        <v>0</v>
      </c>
      <c r="J94" s="86">
        <f t="shared" si="58"/>
        <v>0</v>
      </c>
      <c r="K94" s="86">
        <f t="shared" si="58"/>
        <v>0</v>
      </c>
      <c r="L94" s="89"/>
      <c r="M94" s="89"/>
      <c r="N94" s="89"/>
      <c r="O94" s="86">
        <f t="shared" si="63"/>
        <v>0</v>
      </c>
      <c r="P94" s="86">
        <f t="shared" si="63"/>
        <v>0</v>
      </c>
      <c r="Q94" s="86">
        <f t="shared" si="63"/>
        <v>0</v>
      </c>
      <c r="R94" s="89"/>
      <c r="S94" s="89"/>
      <c r="T94" s="89"/>
      <c r="U94" s="86">
        <f t="shared" si="61"/>
        <v>0</v>
      </c>
      <c r="V94" s="86">
        <f t="shared" si="61"/>
        <v>0</v>
      </c>
      <c r="W94" s="86">
        <f t="shared" si="61"/>
        <v>0</v>
      </c>
      <c r="X94" s="82"/>
      <c r="Y94" s="82"/>
      <c r="Z94" s="82"/>
    </row>
    <row r="95" spans="1:26" s="79" customFormat="1" ht="35.25" hidden="1" customHeight="1" x14ac:dyDescent="0.25">
      <c r="A95" s="78" t="s">
        <v>316</v>
      </c>
      <c r="B95" s="11" t="s">
        <v>317</v>
      </c>
      <c r="C95" s="89"/>
      <c r="D95" s="89"/>
      <c r="E95" s="89"/>
      <c r="F95" s="40"/>
      <c r="G95" s="40"/>
      <c r="H95" s="40"/>
      <c r="I95" s="86"/>
      <c r="J95" s="86"/>
      <c r="K95" s="86"/>
      <c r="L95" s="89"/>
      <c r="M95" s="89"/>
      <c r="N95" s="89"/>
      <c r="O95" s="86"/>
      <c r="P95" s="86"/>
      <c r="Q95" s="86"/>
      <c r="R95" s="89"/>
      <c r="S95" s="89"/>
      <c r="T95" s="89"/>
      <c r="U95" s="86"/>
      <c r="V95" s="86"/>
      <c r="W95" s="86"/>
      <c r="X95" s="82"/>
      <c r="Y95" s="82"/>
      <c r="Z95" s="82"/>
    </row>
    <row r="96" spans="1:26" s="79" customFormat="1" ht="35.25" hidden="1" customHeight="1" x14ac:dyDescent="0.25">
      <c r="A96" s="78" t="s">
        <v>318</v>
      </c>
      <c r="B96" s="11" t="s">
        <v>319</v>
      </c>
      <c r="C96" s="89"/>
      <c r="D96" s="89"/>
      <c r="E96" s="89"/>
      <c r="F96" s="40"/>
      <c r="G96" s="40"/>
      <c r="H96" s="40"/>
      <c r="I96" s="86"/>
      <c r="J96" s="86"/>
      <c r="K96" s="86"/>
      <c r="L96" s="89"/>
      <c r="M96" s="89"/>
      <c r="N96" s="89"/>
      <c r="O96" s="86"/>
      <c r="P96" s="86"/>
      <c r="Q96" s="86"/>
      <c r="R96" s="89"/>
      <c r="S96" s="89"/>
      <c r="T96" s="89"/>
      <c r="U96" s="86"/>
      <c r="V96" s="86"/>
      <c r="W96" s="86"/>
      <c r="X96" s="82"/>
      <c r="Y96" s="82"/>
      <c r="Z96" s="82"/>
    </row>
    <row r="97" spans="1:26" s="79" customFormat="1" ht="35.25" hidden="1" customHeight="1" x14ac:dyDescent="0.25">
      <c r="A97" s="78" t="s">
        <v>104</v>
      </c>
      <c r="B97" s="11" t="s">
        <v>103</v>
      </c>
      <c r="C97" s="89"/>
      <c r="D97" s="89"/>
      <c r="E97" s="89"/>
      <c r="F97" s="40"/>
      <c r="G97" s="40"/>
      <c r="H97" s="40"/>
      <c r="I97" s="86">
        <f t="shared" si="58"/>
        <v>0</v>
      </c>
      <c r="J97" s="86">
        <f t="shared" si="58"/>
        <v>0</v>
      </c>
      <c r="K97" s="86">
        <f t="shared" si="58"/>
        <v>0</v>
      </c>
      <c r="L97" s="89"/>
      <c r="M97" s="89"/>
      <c r="N97" s="89"/>
      <c r="O97" s="86">
        <f t="shared" si="63"/>
        <v>0</v>
      </c>
      <c r="P97" s="86">
        <f t="shared" si="63"/>
        <v>0</v>
      </c>
      <c r="Q97" s="86">
        <f t="shared" si="63"/>
        <v>0</v>
      </c>
      <c r="R97" s="89"/>
      <c r="S97" s="89"/>
      <c r="T97" s="89"/>
      <c r="U97" s="86">
        <f t="shared" si="61"/>
        <v>0</v>
      </c>
      <c r="V97" s="86">
        <f t="shared" si="61"/>
        <v>0</v>
      </c>
      <c r="W97" s="86">
        <f t="shared" si="61"/>
        <v>0</v>
      </c>
      <c r="X97" s="82"/>
      <c r="Y97" s="82"/>
      <c r="Z97" s="82"/>
    </row>
    <row r="98" spans="1:26" s="79" customFormat="1" ht="32.25" hidden="1" customHeight="1" x14ac:dyDescent="0.25">
      <c r="A98" s="78" t="s">
        <v>102</v>
      </c>
      <c r="B98" s="11" t="s">
        <v>101</v>
      </c>
      <c r="C98" s="89">
        <v>45000</v>
      </c>
      <c r="D98" s="89">
        <v>45000</v>
      </c>
      <c r="E98" s="89">
        <v>45000</v>
      </c>
      <c r="F98" s="40">
        <v>45000</v>
      </c>
      <c r="G98" s="40">
        <v>45000</v>
      </c>
      <c r="H98" s="40">
        <v>45000</v>
      </c>
      <c r="I98" s="86">
        <f t="shared" si="58"/>
        <v>0</v>
      </c>
      <c r="J98" s="86">
        <f t="shared" si="58"/>
        <v>0</v>
      </c>
      <c r="K98" s="86">
        <f t="shared" si="58"/>
        <v>0</v>
      </c>
      <c r="L98" s="89"/>
      <c r="M98" s="89"/>
      <c r="N98" s="89"/>
      <c r="O98" s="86">
        <f t="shared" si="63"/>
        <v>-45000</v>
      </c>
      <c r="P98" s="86">
        <f t="shared" si="63"/>
        <v>-45000</v>
      </c>
      <c r="Q98" s="86">
        <f t="shared" si="63"/>
        <v>-45000</v>
      </c>
      <c r="R98" s="89"/>
      <c r="S98" s="89"/>
      <c r="T98" s="89"/>
      <c r="U98" s="86">
        <f t="shared" si="61"/>
        <v>0</v>
      </c>
      <c r="V98" s="86">
        <f t="shared" si="61"/>
        <v>0</v>
      </c>
      <c r="W98" s="86">
        <f t="shared" si="61"/>
        <v>0</v>
      </c>
      <c r="X98" s="82"/>
      <c r="Y98" s="82"/>
      <c r="Z98" s="82"/>
    </row>
    <row r="99" spans="1:26" s="79" customFormat="1" ht="35.25" hidden="1" customHeight="1" x14ac:dyDescent="0.25">
      <c r="A99" s="78" t="s">
        <v>245</v>
      </c>
      <c r="B99" s="11" t="s">
        <v>246</v>
      </c>
      <c r="C99" s="89"/>
      <c r="D99" s="89"/>
      <c r="E99" s="89"/>
      <c r="F99" s="40"/>
      <c r="G99" s="40"/>
      <c r="H99" s="40"/>
      <c r="I99" s="86">
        <f t="shared" si="58"/>
        <v>0</v>
      </c>
      <c r="J99" s="86">
        <f t="shared" si="58"/>
        <v>0</v>
      </c>
      <c r="K99" s="86">
        <f t="shared" si="58"/>
        <v>0</v>
      </c>
      <c r="L99" s="89"/>
      <c r="M99" s="89"/>
      <c r="N99" s="89"/>
      <c r="O99" s="86">
        <f t="shared" si="63"/>
        <v>0</v>
      </c>
      <c r="P99" s="86">
        <f t="shared" si="63"/>
        <v>0</v>
      </c>
      <c r="Q99" s="86">
        <f t="shared" si="63"/>
        <v>0</v>
      </c>
      <c r="R99" s="89"/>
      <c r="S99" s="89"/>
      <c r="T99" s="89"/>
      <c r="U99" s="86">
        <f t="shared" si="61"/>
        <v>0</v>
      </c>
      <c r="V99" s="86">
        <f t="shared" si="61"/>
        <v>0</v>
      </c>
      <c r="W99" s="86">
        <f t="shared" si="61"/>
        <v>0</v>
      </c>
      <c r="X99" s="82"/>
      <c r="Y99" s="82"/>
      <c r="Z99" s="82"/>
    </row>
    <row r="100" spans="1:26" s="79" customFormat="1" ht="3" hidden="1" customHeight="1" x14ac:dyDescent="0.25">
      <c r="A100" s="78" t="s">
        <v>275</v>
      </c>
      <c r="B100" s="11" t="s">
        <v>320</v>
      </c>
      <c r="C100" s="89"/>
      <c r="D100" s="89"/>
      <c r="E100" s="89"/>
      <c r="F100" s="40"/>
      <c r="G100" s="40"/>
      <c r="H100" s="40"/>
      <c r="I100" s="86">
        <f t="shared" si="58"/>
        <v>0</v>
      </c>
      <c r="J100" s="86">
        <f t="shared" si="58"/>
        <v>0</v>
      </c>
      <c r="K100" s="86">
        <f t="shared" si="58"/>
        <v>0</v>
      </c>
      <c r="L100" s="89"/>
      <c r="M100" s="89"/>
      <c r="N100" s="89"/>
      <c r="O100" s="86">
        <f t="shared" si="63"/>
        <v>0</v>
      </c>
      <c r="P100" s="86">
        <f t="shared" si="63"/>
        <v>0</v>
      </c>
      <c r="Q100" s="86">
        <f t="shared" si="63"/>
        <v>0</v>
      </c>
      <c r="R100" s="89"/>
      <c r="S100" s="89"/>
      <c r="T100" s="89"/>
      <c r="U100" s="86">
        <f t="shared" si="61"/>
        <v>0</v>
      </c>
      <c r="V100" s="86">
        <f t="shared" si="61"/>
        <v>0</v>
      </c>
      <c r="W100" s="86">
        <f t="shared" si="61"/>
        <v>0</v>
      </c>
      <c r="X100" s="82"/>
      <c r="Y100" s="82"/>
      <c r="Z100" s="82"/>
    </row>
    <row r="101" spans="1:26" s="7" customFormat="1" ht="33.75" customHeight="1" x14ac:dyDescent="0.25">
      <c r="A101" s="4" t="s">
        <v>96</v>
      </c>
      <c r="B101" s="8" t="s">
        <v>95</v>
      </c>
      <c r="C101" s="83">
        <f>SUM(C102:C109)</f>
        <v>423637.6</v>
      </c>
      <c r="D101" s="83">
        <f t="shared" ref="D101:E101" si="64">SUM(D102:D109)</f>
        <v>439351.6</v>
      </c>
      <c r="E101" s="83">
        <f t="shared" si="64"/>
        <v>452834.9</v>
      </c>
      <c r="F101" s="6">
        <f>SUM(F102:F109)</f>
        <v>423637.6</v>
      </c>
      <c r="G101" s="6">
        <f t="shared" ref="G101:H101" si="65">SUM(G102:G109)</f>
        <v>439351.6</v>
      </c>
      <c r="H101" s="6">
        <f t="shared" si="65"/>
        <v>452834.9</v>
      </c>
      <c r="I101" s="47">
        <f t="shared" si="58"/>
        <v>0</v>
      </c>
      <c r="J101" s="47">
        <f t="shared" si="58"/>
        <v>0</v>
      </c>
      <c r="K101" s="47">
        <f t="shared" si="58"/>
        <v>0</v>
      </c>
      <c r="L101" s="83">
        <f>SUM(L102:L109)</f>
        <v>0</v>
      </c>
      <c r="M101" s="83">
        <f t="shared" ref="M101:N101" si="66">SUM(M102:M109)</f>
        <v>0</v>
      </c>
      <c r="N101" s="83">
        <f t="shared" si="66"/>
        <v>0</v>
      </c>
      <c r="O101" s="83">
        <f t="shared" si="63"/>
        <v>-423637.6</v>
      </c>
      <c r="P101" s="83">
        <f t="shared" si="63"/>
        <v>-439351.6</v>
      </c>
      <c r="Q101" s="83">
        <f t="shared" si="63"/>
        <v>-452834.9</v>
      </c>
      <c r="R101" s="83">
        <f>SUM(R102:R109)</f>
        <v>0</v>
      </c>
      <c r="S101" s="83">
        <f t="shared" ref="S101:T101" si="67">SUM(S102:S109)</f>
        <v>0</v>
      </c>
      <c r="T101" s="83">
        <f t="shared" si="67"/>
        <v>0</v>
      </c>
      <c r="U101" s="47">
        <f t="shared" si="61"/>
        <v>0</v>
      </c>
      <c r="V101" s="47">
        <f t="shared" si="61"/>
        <v>0</v>
      </c>
      <c r="W101" s="47">
        <f t="shared" si="61"/>
        <v>0</v>
      </c>
      <c r="X101" s="31"/>
      <c r="Y101" s="31"/>
      <c r="Z101" s="31"/>
    </row>
    <row r="102" spans="1:26" ht="33" hidden="1" customHeight="1" x14ac:dyDescent="0.25">
      <c r="A102" s="9" t="s">
        <v>94</v>
      </c>
      <c r="B102" s="14" t="s">
        <v>93</v>
      </c>
      <c r="C102" s="88"/>
      <c r="D102" s="88"/>
      <c r="E102" s="88"/>
      <c r="F102" s="94"/>
      <c r="G102" s="94"/>
      <c r="H102" s="94"/>
      <c r="I102" s="87">
        <f t="shared" si="58"/>
        <v>0</v>
      </c>
      <c r="J102" s="87">
        <f t="shared" si="58"/>
        <v>0</v>
      </c>
      <c r="K102" s="87">
        <f t="shared" si="58"/>
        <v>0</v>
      </c>
      <c r="L102" s="88"/>
      <c r="M102" s="88"/>
      <c r="N102" s="88"/>
      <c r="O102" s="87">
        <f t="shared" si="63"/>
        <v>0</v>
      </c>
      <c r="P102" s="87">
        <f t="shared" si="63"/>
        <v>0</v>
      </c>
      <c r="Q102" s="87">
        <f t="shared" si="63"/>
        <v>0</v>
      </c>
      <c r="R102" s="88"/>
      <c r="S102" s="88"/>
      <c r="T102" s="88"/>
      <c r="U102" s="87">
        <f t="shared" si="61"/>
        <v>0</v>
      </c>
      <c r="V102" s="87">
        <f t="shared" si="61"/>
        <v>0</v>
      </c>
      <c r="W102" s="87">
        <f t="shared" si="61"/>
        <v>0</v>
      </c>
      <c r="X102" s="30"/>
      <c r="Y102" s="30"/>
      <c r="Z102" s="30"/>
    </row>
    <row r="103" spans="1:26" ht="84" hidden="1" customHeight="1" x14ac:dyDescent="0.25">
      <c r="A103" s="9" t="s">
        <v>92</v>
      </c>
      <c r="B103" s="14" t="s">
        <v>91</v>
      </c>
      <c r="C103" s="88"/>
      <c r="D103" s="88"/>
      <c r="E103" s="88"/>
      <c r="F103" s="94"/>
      <c r="G103" s="94"/>
      <c r="H103" s="94"/>
      <c r="I103" s="87">
        <f t="shared" si="58"/>
        <v>0</v>
      </c>
      <c r="J103" s="87">
        <f t="shared" si="58"/>
        <v>0</v>
      </c>
      <c r="K103" s="87">
        <f t="shared" si="58"/>
        <v>0</v>
      </c>
      <c r="L103" s="88"/>
      <c r="M103" s="88"/>
      <c r="N103" s="88"/>
      <c r="O103" s="87">
        <f t="shared" si="63"/>
        <v>0</v>
      </c>
      <c r="P103" s="87">
        <f t="shared" si="63"/>
        <v>0</v>
      </c>
      <c r="Q103" s="87">
        <f t="shared" si="63"/>
        <v>0</v>
      </c>
      <c r="R103" s="88"/>
      <c r="S103" s="88"/>
      <c r="T103" s="88"/>
      <c r="U103" s="87">
        <f t="shared" si="61"/>
        <v>0</v>
      </c>
      <c r="V103" s="87">
        <f t="shared" si="61"/>
        <v>0</v>
      </c>
      <c r="W103" s="87">
        <f t="shared" si="61"/>
        <v>0</v>
      </c>
      <c r="X103" s="30"/>
      <c r="Y103" s="30"/>
      <c r="Z103" s="30"/>
    </row>
    <row r="104" spans="1:26" ht="82.5" hidden="1" customHeight="1" x14ac:dyDescent="0.25">
      <c r="A104" s="9" t="s">
        <v>227</v>
      </c>
      <c r="B104" s="14" t="s">
        <v>226</v>
      </c>
      <c r="C104" s="88"/>
      <c r="D104" s="88"/>
      <c r="E104" s="88"/>
      <c r="F104" s="94"/>
      <c r="G104" s="94"/>
      <c r="H104" s="94"/>
      <c r="I104" s="87">
        <f t="shared" si="58"/>
        <v>0</v>
      </c>
      <c r="J104" s="87">
        <f t="shared" si="58"/>
        <v>0</v>
      </c>
      <c r="K104" s="87">
        <f t="shared" si="58"/>
        <v>0</v>
      </c>
      <c r="L104" s="88"/>
      <c r="M104" s="88"/>
      <c r="N104" s="88"/>
      <c r="O104" s="87">
        <f t="shared" si="63"/>
        <v>0</v>
      </c>
      <c r="P104" s="87">
        <f t="shared" si="63"/>
        <v>0</v>
      </c>
      <c r="Q104" s="87">
        <f t="shared" si="63"/>
        <v>0</v>
      </c>
      <c r="R104" s="88"/>
      <c r="S104" s="88"/>
      <c r="T104" s="88"/>
      <c r="U104" s="87">
        <f t="shared" si="61"/>
        <v>0</v>
      </c>
      <c r="V104" s="87">
        <f t="shared" si="61"/>
        <v>0</v>
      </c>
      <c r="W104" s="87">
        <f t="shared" si="61"/>
        <v>0</v>
      </c>
      <c r="X104" s="30"/>
      <c r="Y104" s="30"/>
      <c r="Z104" s="30"/>
    </row>
    <row r="105" spans="1:26" ht="90.75" customHeight="1" x14ac:dyDescent="0.25">
      <c r="A105" s="9" t="s">
        <v>90</v>
      </c>
      <c r="B105" s="14" t="s">
        <v>89</v>
      </c>
      <c r="C105" s="88">
        <v>53637.599999999999</v>
      </c>
      <c r="D105" s="88">
        <v>49351.6</v>
      </c>
      <c r="E105" s="88">
        <v>42834.9</v>
      </c>
      <c r="F105" s="94">
        <v>53637.599999999999</v>
      </c>
      <c r="G105" s="94">
        <v>49351.6</v>
      </c>
      <c r="H105" s="94">
        <v>42834.9</v>
      </c>
      <c r="I105" s="87">
        <f t="shared" si="58"/>
        <v>0</v>
      </c>
      <c r="J105" s="87">
        <f t="shared" si="58"/>
        <v>0</v>
      </c>
      <c r="K105" s="87">
        <f t="shared" si="58"/>
        <v>0</v>
      </c>
      <c r="L105" s="88"/>
      <c r="M105" s="88"/>
      <c r="N105" s="88"/>
      <c r="O105" s="87">
        <f t="shared" si="63"/>
        <v>-53637.599999999999</v>
      </c>
      <c r="P105" s="87">
        <f t="shared" si="63"/>
        <v>-49351.6</v>
      </c>
      <c r="Q105" s="87">
        <f t="shared" si="63"/>
        <v>-42834.9</v>
      </c>
      <c r="R105" s="88"/>
      <c r="S105" s="88"/>
      <c r="T105" s="88"/>
      <c r="U105" s="87">
        <f t="shared" si="61"/>
        <v>0</v>
      </c>
      <c r="V105" s="87">
        <f t="shared" si="61"/>
        <v>0</v>
      </c>
      <c r="W105" s="87">
        <f t="shared" si="61"/>
        <v>0</v>
      </c>
      <c r="X105" s="30"/>
      <c r="Y105" s="30"/>
      <c r="Z105" s="30"/>
    </row>
    <row r="106" spans="1:26" ht="48.75" customHeight="1" x14ac:dyDescent="0.25">
      <c r="A106" s="9" t="s">
        <v>88</v>
      </c>
      <c r="B106" s="10" t="s">
        <v>87</v>
      </c>
      <c r="C106" s="88">
        <v>200000</v>
      </c>
      <c r="D106" s="88">
        <v>210000</v>
      </c>
      <c r="E106" s="88">
        <v>220000</v>
      </c>
      <c r="F106" s="94">
        <v>200000</v>
      </c>
      <c r="G106" s="94">
        <v>210000</v>
      </c>
      <c r="H106" s="94">
        <v>220000</v>
      </c>
      <c r="I106" s="87">
        <f t="shared" si="58"/>
        <v>0</v>
      </c>
      <c r="J106" s="87">
        <f t="shared" si="58"/>
        <v>0</v>
      </c>
      <c r="K106" s="87">
        <f t="shared" si="58"/>
        <v>0</v>
      </c>
      <c r="L106" s="88"/>
      <c r="M106" s="88"/>
      <c r="N106" s="88"/>
      <c r="O106" s="87">
        <f t="shared" si="63"/>
        <v>-200000</v>
      </c>
      <c r="P106" s="87">
        <f t="shared" si="63"/>
        <v>-210000</v>
      </c>
      <c r="Q106" s="87">
        <f t="shared" si="63"/>
        <v>-220000</v>
      </c>
      <c r="R106" s="88"/>
      <c r="S106" s="88"/>
      <c r="T106" s="88"/>
      <c r="U106" s="87">
        <f t="shared" si="61"/>
        <v>0</v>
      </c>
      <c r="V106" s="87">
        <f t="shared" si="61"/>
        <v>0</v>
      </c>
      <c r="W106" s="87">
        <f t="shared" si="61"/>
        <v>0</v>
      </c>
      <c r="X106" s="30"/>
      <c r="Y106" s="30"/>
      <c r="Z106" s="30"/>
    </row>
    <row r="107" spans="1:26" ht="53.25" customHeight="1" x14ac:dyDescent="0.25">
      <c r="A107" s="50" t="s">
        <v>286</v>
      </c>
      <c r="B107" s="10" t="s">
        <v>285</v>
      </c>
      <c r="C107" s="88">
        <v>20000</v>
      </c>
      <c r="D107" s="88">
        <v>20000</v>
      </c>
      <c r="E107" s="88">
        <v>20000</v>
      </c>
      <c r="F107" s="94">
        <v>20000</v>
      </c>
      <c r="G107" s="94">
        <v>20000</v>
      </c>
      <c r="H107" s="94">
        <v>20000</v>
      </c>
      <c r="I107" s="87">
        <f t="shared" si="58"/>
        <v>0</v>
      </c>
      <c r="J107" s="87">
        <f t="shared" si="58"/>
        <v>0</v>
      </c>
      <c r="K107" s="87">
        <f t="shared" si="58"/>
        <v>0</v>
      </c>
      <c r="L107" s="88"/>
      <c r="M107" s="88"/>
      <c r="N107" s="88"/>
      <c r="O107" s="87">
        <f t="shared" si="63"/>
        <v>-20000</v>
      </c>
      <c r="P107" s="87">
        <f t="shared" si="63"/>
        <v>-20000</v>
      </c>
      <c r="Q107" s="87">
        <f t="shared" si="63"/>
        <v>-20000</v>
      </c>
      <c r="R107" s="88"/>
      <c r="S107" s="88"/>
      <c r="T107" s="88"/>
      <c r="U107" s="87">
        <f t="shared" si="61"/>
        <v>0</v>
      </c>
      <c r="V107" s="87">
        <f t="shared" si="61"/>
        <v>0</v>
      </c>
      <c r="W107" s="87">
        <f t="shared" si="61"/>
        <v>0</v>
      </c>
      <c r="X107" s="30"/>
      <c r="Y107" s="30"/>
      <c r="Z107" s="30"/>
    </row>
    <row r="108" spans="1:26" ht="78.75" customHeight="1" x14ac:dyDescent="0.25">
      <c r="A108" s="9" t="s">
        <v>86</v>
      </c>
      <c r="B108" s="10" t="s">
        <v>85</v>
      </c>
      <c r="C108" s="88">
        <v>150000</v>
      </c>
      <c r="D108" s="88">
        <v>160000</v>
      </c>
      <c r="E108" s="88">
        <v>170000</v>
      </c>
      <c r="F108" s="94">
        <v>150000</v>
      </c>
      <c r="G108" s="94">
        <v>160000</v>
      </c>
      <c r="H108" s="94">
        <v>170000</v>
      </c>
      <c r="I108" s="87">
        <f t="shared" si="58"/>
        <v>0</v>
      </c>
      <c r="J108" s="87">
        <f t="shared" si="58"/>
        <v>0</v>
      </c>
      <c r="K108" s="87">
        <f t="shared" si="58"/>
        <v>0</v>
      </c>
      <c r="L108" s="88"/>
      <c r="M108" s="88"/>
      <c r="N108" s="88"/>
      <c r="O108" s="87">
        <f t="shared" si="63"/>
        <v>-150000</v>
      </c>
      <c r="P108" s="87">
        <f t="shared" si="63"/>
        <v>-160000</v>
      </c>
      <c r="Q108" s="87">
        <f t="shared" si="63"/>
        <v>-170000</v>
      </c>
      <c r="R108" s="88"/>
      <c r="S108" s="88"/>
      <c r="T108" s="88"/>
      <c r="U108" s="87">
        <f t="shared" si="61"/>
        <v>0</v>
      </c>
      <c r="V108" s="87">
        <f t="shared" si="61"/>
        <v>0</v>
      </c>
      <c r="W108" s="87">
        <f t="shared" si="61"/>
        <v>0</v>
      </c>
      <c r="X108" s="30"/>
      <c r="Y108" s="30"/>
      <c r="Z108" s="30"/>
    </row>
    <row r="109" spans="1:26" ht="51" hidden="1" customHeight="1" x14ac:dyDescent="0.25">
      <c r="A109" s="50" t="s">
        <v>277</v>
      </c>
      <c r="B109" s="10" t="s">
        <v>276</v>
      </c>
      <c r="C109" s="88"/>
      <c r="D109" s="88"/>
      <c r="E109" s="88"/>
      <c r="F109" s="94"/>
      <c r="G109" s="94"/>
      <c r="H109" s="94"/>
      <c r="I109" s="87">
        <f t="shared" si="58"/>
        <v>0</v>
      </c>
      <c r="J109" s="87">
        <f t="shared" si="58"/>
        <v>0</v>
      </c>
      <c r="K109" s="87">
        <f t="shared" si="58"/>
        <v>0</v>
      </c>
      <c r="L109" s="88"/>
      <c r="M109" s="88"/>
      <c r="N109" s="88"/>
      <c r="O109" s="87">
        <f t="shared" si="63"/>
        <v>0</v>
      </c>
      <c r="P109" s="87">
        <f t="shared" si="63"/>
        <v>0</v>
      </c>
      <c r="Q109" s="87">
        <f t="shared" si="63"/>
        <v>0</v>
      </c>
      <c r="R109" s="88"/>
      <c r="S109" s="88"/>
      <c r="T109" s="88"/>
      <c r="U109" s="87">
        <f t="shared" si="61"/>
        <v>0</v>
      </c>
      <c r="V109" s="87">
        <f t="shared" si="61"/>
        <v>0</v>
      </c>
      <c r="W109" s="87">
        <f t="shared" si="61"/>
        <v>0</v>
      </c>
      <c r="X109" s="30"/>
      <c r="Y109" s="30"/>
      <c r="Z109" s="30"/>
    </row>
    <row r="110" spans="1:26" s="7" customFormat="1" ht="33.75" customHeight="1" x14ac:dyDescent="0.25">
      <c r="A110" s="4" t="s">
        <v>84</v>
      </c>
      <c r="B110" s="8" t="s">
        <v>83</v>
      </c>
      <c r="C110" s="83">
        <v>10000</v>
      </c>
      <c r="D110" s="83">
        <v>10000</v>
      </c>
      <c r="E110" s="83">
        <v>10000</v>
      </c>
      <c r="F110" s="6">
        <v>10000</v>
      </c>
      <c r="G110" s="6">
        <v>10000</v>
      </c>
      <c r="H110" s="6">
        <v>10000</v>
      </c>
      <c r="I110" s="47">
        <f t="shared" si="58"/>
        <v>0</v>
      </c>
      <c r="J110" s="47">
        <f t="shared" si="58"/>
        <v>0</v>
      </c>
      <c r="K110" s="47">
        <f t="shared" si="58"/>
        <v>0</v>
      </c>
      <c r="L110" s="83"/>
      <c r="M110" s="83"/>
      <c r="N110" s="83"/>
      <c r="O110" s="47">
        <f t="shared" si="63"/>
        <v>-10000</v>
      </c>
      <c r="P110" s="47">
        <f t="shared" si="63"/>
        <v>-10000</v>
      </c>
      <c r="Q110" s="47">
        <f t="shared" si="63"/>
        <v>-10000</v>
      </c>
      <c r="R110" s="83"/>
      <c r="S110" s="83"/>
      <c r="T110" s="83"/>
      <c r="U110" s="47">
        <f t="shared" si="61"/>
        <v>0</v>
      </c>
      <c r="V110" s="47">
        <f t="shared" si="61"/>
        <v>0</v>
      </c>
      <c r="W110" s="47">
        <f t="shared" si="61"/>
        <v>0</v>
      </c>
      <c r="X110" s="31"/>
      <c r="Y110" s="31"/>
      <c r="Z110" s="31"/>
    </row>
    <row r="111" spans="1:26" s="7" customFormat="1" ht="28.5" customHeight="1" x14ac:dyDescent="0.25">
      <c r="A111" s="4" t="s">
        <v>82</v>
      </c>
      <c r="B111" s="8" t="s">
        <v>81</v>
      </c>
      <c r="C111" s="83">
        <f t="shared" ref="C111:H111" si="68">C112+C113+C119</f>
        <v>2000</v>
      </c>
      <c r="D111" s="83">
        <f t="shared" si="68"/>
        <v>2000</v>
      </c>
      <c r="E111" s="83">
        <f t="shared" si="68"/>
        <v>2000</v>
      </c>
      <c r="F111" s="6">
        <f t="shared" si="68"/>
        <v>2000</v>
      </c>
      <c r="G111" s="6">
        <f t="shared" si="68"/>
        <v>2000</v>
      </c>
      <c r="H111" s="6">
        <f t="shared" si="68"/>
        <v>2000</v>
      </c>
      <c r="I111" s="47">
        <f t="shared" si="58"/>
        <v>0</v>
      </c>
      <c r="J111" s="47">
        <f t="shared" si="58"/>
        <v>0</v>
      </c>
      <c r="K111" s="47">
        <f t="shared" si="58"/>
        <v>0</v>
      </c>
      <c r="L111" s="83">
        <f t="shared" ref="L111:N111" si="69">L112+L113+L119</f>
        <v>0</v>
      </c>
      <c r="M111" s="83">
        <f t="shared" si="69"/>
        <v>0</v>
      </c>
      <c r="N111" s="83">
        <f t="shared" si="69"/>
        <v>0</v>
      </c>
      <c r="O111" s="47">
        <f t="shared" si="63"/>
        <v>-2000</v>
      </c>
      <c r="P111" s="47">
        <f t="shared" si="63"/>
        <v>-2000</v>
      </c>
      <c r="Q111" s="47">
        <f t="shared" si="63"/>
        <v>-2000</v>
      </c>
      <c r="R111" s="83">
        <f t="shared" ref="R111:T111" si="70">R112+R113+R119</f>
        <v>0</v>
      </c>
      <c r="S111" s="83">
        <f t="shared" si="70"/>
        <v>0</v>
      </c>
      <c r="T111" s="83">
        <f t="shared" si="70"/>
        <v>0</v>
      </c>
      <c r="U111" s="47">
        <f t="shared" si="61"/>
        <v>0</v>
      </c>
      <c r="V111" s="47">
        <f t="shared" si="61"/>
        <v>0</v>
      </c>
      <c r="W111" s="47">
        <f t="shared" si="61"/>
        <v>0</v>
      </c>
      <c r="X111" s="31"/>
      <c r="Y111" s="31"/>
      <c r="Z111" s="31"/>
    </row>
    <row r="112" spans="1:26" ht="28.5" hidden="1" customHeight="1" x14ac:dyDescent="0.25">
      <c r="A112" s="9" t="s">
        <v>80</v>
      </c>
      <c r="B112" s="10" t="s">
        <v>79</v>
      </c>
      <c r="C112" s="88"/>
      <c r="D112" s="88"/>
      <c r="E112" s="88"/>
      <c r="F112" s="94"/>
      <c r="G112" s="94"/>
      <c r="H112" s="94"/>
      <c r="I112" s="87">
        <f t="shared" si="58"/>
        <v>0</v>
      </c>
      <c r="J112" s="87">
        <f t="shared" si="58"/>
        <v>0</v>
      </c>
      <c r="K112" s="87">
        <f t="shared" si="58"/>
        <v>0</v>
      </c>
      <c r="L112" s="88"/>
      <c r="M112" s="88"/>
      <c r="N112" s="88"/>
      <c r="O112" s="87">
        <f t="shared" si="63"/>
        <v>0</v>
      </c>
      <c r="P112" s="87">
        <f t="shared" si="63"/>
        <v>0</v>
      </c>
      <c r="Q112" s="87">
        <f t="shared" si="63"/>
        <v>0</v>
      </c>
      <c r="R112" s="88"/>
      <c r="S112" s="88"/>
      <c r="T112" s="88"/>
      <c r="U112" s="87">
        <f t="shared" si="61"/>
        <v>0</v>
      </c>
      <c r="V112" s="87">
        <f t="shared" si="61"/>
        <v>0</v>
      </c>
      <c r="W112" s="87">
        <f t="shared" si="61"/>
        <v>0</v>
      </c>
      <c r="X112" s="30"/>
      <c r="Y112" s="30"/>
      <c r="Z112" s="30"/>
    </row>
    <row r="113" spans="1:26" ht="33" customHeight="1" x14ac:dyDescent="0.25">
      <c r="A113" s="9" t="s">
        <v>77</v>
      </c>
      <c r="B113" s="10" t="s">
        <v>78</v>
      </c>
      <c r="C113" s="88">
        <f>SUM(C114:C118)</f>
        <v>2000</v>
      </c>
      <c r="D113" s="88">
        <f t="shared" ref="D113:E113" si="71">SUM(D114:D118)</f>
        <v>2000</v>
      </c>
      <c r="E113" s="88">
        <f t="shared" si="71"/>
        <v>2000</v>
      </c>
      <c r="F113" s="94">
        <f t="shared" ref="F113:H113" si="72">SUM(F116:F118)</f>
        <v>2000</v>
      </c>
      <c r="G113" s="94">
        <f t="shared" si="72"/>
        <v>2000</v>
      </c>
      <c r="H113" s="94">
        <f t="shared" si="72"/>
        <v>2000</v>
      </c>
      <c r="I113" s="87">
        <f t="shared" si="58"/>
        <v>0</v>
      </c>
      <c r="J113" s="87">
        <f t="shared" si="58"/>
        <v>0</v>
      </c>
      <c r="K113" s="87">
        <f t="shared" si="58"/>
        <v>0</v>
      </c>
      <c r="L113" s="88">
        <f t="shared" ref="L113:N113" si="73">SUM(L116:L118)</f>
        <v>0</v>
      </c>
      <c r="M113" s="88">
        <f t="shared" si="73"/>
        <v>0</v>
      </c>
      <c r="N113" s="88">
        <f t="shared" si="73"/>
        <v>0</v>
      </c>
      <c r="O113" s="87">
        <f t="shared" si="63"/>
        <v>-2000</v>
      </c>
      <c r="P113" s="87">
        <f t="shared" si="63"/>
        <v>-2000</v>
      </c>
      <c r="Q113" s="87">
        <f t="shared" si="63"/>
        <v>-2000</v>
      </c>
      <c r="R113" s="88">
        <f t="shared" ref="R113:T113" si="74">SUM(R116:R118)</f>
        <v>0</v>
      </c>
      <c r="S113" s="88">
        <f t="shared" si="74"/>
        <v>0</v>
      </c>
      <c r="T113" s="88">
        <f t="shared" si="74"/>
        <v>0</v>
      </c>
      <c r="U113" s="87">
        <f t="shared" si="61"/>
        <v>0</v>
      </c>
      <c r="V113" s="87">
        <f t="shared" si="61"/>
        <v>0</v>
      </c>
      <c r="W113" s="87">
        <f t="shared" si="61"/>
        <v>0</v>
      </c>
      <c r="X113" s="30"/>
      <c r="Y113" s="30"/>
      <c r="Z113" s="30"/>
    </row>
    <row r="114" spans="1:26" s="79" customFormat="1" ht="63" hidden="1" customHeight="1" x14ac:dyDescent="0.25">
      <c r="A114" s="78" t="s">
        <v>387</v>
      </c>
      <c r="B114" s="11" t="s">
        <v>129</v>
      </c>
      <c r="C114" s="89"/>
      <c r="D114" s="89"/>
      <c r="E114" s="89"/>
      <c r="F114" s="40"/>
      <c r="G114" s="40"/>
      <c r="H114" s="40"/>
      <c r="I114" s="86">
        <f t="shared" si="58"/>
        <v>0</v>
      </c>
      <c r="J114" s="86">
        <f t="shared" si="58"/>
        <v>0</v>
      </c>
      <c r="K114" s="86">
        <f t="shared" si="58"/>
        <v>0</v>
      </c>
      <c r="L114" s="89"/>
      <c r="M114" s="89"/>
      <c r="N114" s="89"/>
      <c r="O114" s="86">
        <f t="shared" si="63"/>
        <v>0</v>
      </c>
      <c r="P114" s="86">
        <f t="shared" si="63"/>
        <v>0</v>
      </c>
      <c r="Q114" s="86">
        <f t="shared" si="63"/>
        <v>0</v>
      </c>
      <c r="R114" s="89"/>
      <c r="S114" s="89"/>
      <c r="T114" s="89"/>
      <c r="U114" s="86">
        <f t="shared" si="61"/>
        <v>0</v>
      </c>
      <c r="V114" s="86">
        <f t="shared" si="61"/>
        <v>0</v>
      </c>
      <c r="W114" s="86">
        <f t="shared" si="61"/>
        <v>0</v>
      </c>
      <c r="X114" s="82"/>
      <c r="Y114" s="82"/>
      <c r="Z114" s="82"/>
    </row>
    <row r="115" spans="1:26" s="79" customFormat="1" ht="36" hidden="1" customHeight="1" x14ac:dyDescent="0.25">
      <c r="A115" s="78" t="s">
        <v>388</v>
      </c>
      <c r="B115" s="11" t="s">
        <v>395</v>
      </c>
      <c r="C115" s="89"/>
      <c r="D115" s="89"/>
      <c r="E115" s="89"/>
      <c r="F115" s="40"/>
      <c r="G115" s="40"/>
      <c r="H115" s="40"/>
      <c r="I115" s="86">
        <f t="shared" si="58"/>
        <v>0</v>
      </c>
      <c r="J115" s="86">
        <f t="shared" si="58"/>
        <v>0</v>
      </c>
      <c r="K115" s="86">
        <f t="shared" si="58"/>
        <v>0</v>
      </c>
      <c r="L115" s="89"/>
      <c r="M115" s="89"/>
      <c r="N115" s="89"/>
      <c r="O115" s="86">
        <f t="shared" si="63"/>
        <v>0</v>
      </c>
      <c r="P115" s="86">
        <f t="shared" si="63"/>
        <v>0</v>
      </c>
      <c r="Q115" s="86">
        <f t="shared" si="63"/>
        <v>0</v>
      </c>
      <c r="R115" s="89"/>
      <c r="S115" s="89"/>
      <c r="T115" s="89"/>
      <c r="U115" s="86">
        <f t="shared" si="61"/>
        <v>0</v>
      </c>
      <c r="V115" s="86">
        <f t="shared" si="61"/>
        <v>0</v>
      </c>
      <c r="W115" s="86">
        <f t="shared" si="61"/>
        <v>0</v>
      </c>
      <c r="X115" s="82"/>
      <c r="Y115" s="82"/>
      <c r="Z115" s="82"/>
    </row>
    <row r="116" spans="1:26" s="79" customFormat="1" ht="36" hidden="1" customHeight="1" x14ac:dyDescent="0.25">
      <c r="A116" s="78" t="s">
        <v>75</v>
      </c>
      <c r="B116" s="11" t="s">
        <v>76</v>
      </c>
      <c r="C116" s="89"/>
      <c r="D116" s="89"/>
      <c r="E116" s="89"/>
      <c r="F116" s="40"/>
      <c r="G116" s="40"/>
      <c r="H116" s="40"/>
      <c r="I116" s="86">
        <f t="shared" si="58"/>
        <v>0</v>
      </c>
      <c r="J116" s="86">
        <f t="shared" si="58"/>
        <v>0</v>
      </c>
      <c r="K116" s="86">
        <f t="shared" si="58"/>
        <v>0</v>
      </c>
      <c r="L116" s="89"/>
      <c r="M116" s="89"/>
      <c r="N116" s="89"/>
      <c r="O116" s="86">
        <f t="shared" si="63"/>
        <v>0</v>
      </c>
      <c r="P116" s="86">
        <f t="shared" si="63"/>
        <v>0</v>
      </c>
      <c r="Q116" s="86">
        <f t="shared" si="63"/>
        <v>0</v>
      </c>
      <c r="R116" s="89"/>
      <c r="S116" s="89"/>
      <c r="T116" s="89"/>
      <c r="U116" s="86">
        <f t="shared" si="61"/>
        <v>0</v>
      </c>
      <c r="V116" s="86">
        <f t="shared" si="61"/>
        <v>0</v>
      </c>
      <c r="W116" s="86">
        <f t="shared" si="61"/>
        <v>0</v>
      </c>
      <c r="X116" s="82"/>
      <c r="Y116" s="82"/>
      <c r="Z116" s="82"/>
    </row>
    <row r="117" spans="1:26" s="79" customFormat="1" ht="36" hidden="1" customHeight="1" x14ac:dyDescent="0.25">
      <c r="A117" s="78" t="s">
        <v>74</v>
      </c>
      <c r="B117" s="11" t="s">
        <v>76</v>
      </c>
      <c r="C117" s="89"/>
      <c r="D117" s="89"/>
      <c r="E117" s="89"/>
      <c r="F117" s="40"/>
      <c r="G117" s="40"/>
      <c r="H117" s="40"/>
      <c r="I117" s="86">
        <f t="shared" si="58"/>
        <v>0</v>
      </c>
      <c r="J117" s="86">
        <f t="shared" si="58"/>
        <v>0</v>
      </c>
      <c r="K117" s="86">
        <f t="shared" si="58"/>
        <v>0</v>
      </c>
      <c r="L117" s="89"/>
      <c r="M117" s="89"/>
      <c r="N117" s="89"/>
      <c r="O117" s="86">
        <f t="shared" si="63"/>
        <v>0</v>
      </c>
      <c r="P117" s="86">
        <f t="shared" si="63"/>
        <v>0</v>
      </c>
      <c r="Q117" s="86">
        <f t="shared" si="63"/>
        <v>0</v>
      </c>
      <c r="R117" s="89"/>
      <c r="S117" s="89"/>
      <c r="T117" s="89"/>
      <c r="U117" s="86">
        <f t="shared" si="61"/>
        <v>0</v>
      </c>
      <c r="V117" s="86">
        <f t="shared" si="61"/>
        <v>0</v>
      </c>
      <c r="W117" s="86">
        <f t="shared" si="61"/>
        <v>0</v>
      </c>
      <c r="X117" s="82"/>
      <c r="Y117" s="82"/>
      <c r="Z117" s="82"/>
    </row>
    <row r="118" spans="1:26" s="79" customFormat="1" ht="52.5" customHeight="1" x14ac:dyDescent="0.25">
      <c r="A118" s="78" t="s">
        <v>73</v>
      </c>
      <c r="B118" s="11" t="s">
        <v>72</v>
      </c>
      <c r="C118" s="89">
        <v>2000</v>
      </c>
      <c r="D118" s="89">
        <v>2000</v>
      </c>
      <c r="E118" s="89">
        <v>2000</v>
      </c>
      <c r="F118" s="40">
        <v>2000</v>
      </c>
      <c r="G118" s="40">
        <v>2000</v>
      </c>
      <c r="H118" s="40">
        <v>2000</v>
      </c>
      <c r="I118" s="86">
        <f t="shared" si="58"/>
        <v>0</v>
      </c>
      <c r="J118" s="86">
        <f t="shared" si="58"/>
        <v>0</v>
      </c>
      <c r="K118" s="86">
        <f t="shared" si="58"/>
        <v>0</v>
      </c>
      <c r="L118" s="89"/>
      <c r="M118" s="89"/>
      <c r="N118" s="89"/>
      <c r="O118" s="86">
        <f t="shared" si="63"/>
        <v>-2000</v>
      </c>
      <c r="P118" s="86">
        <f t="shared" si="63"/>
        <v>-2000</v>
      </c>
      <c r="Q118" s="86">
        <f t="shared" si="63"/>
        <v>-2000</v>
      </c>
      <c r="R118" s="89"/>
      <c r="S118" s="89"/>
      <c r="T118" s="89"/>
      <c r="U118" s="86">
        <f t="shared" ref="U118:W133" si="75">R118-L118</f>
        <v>0</v>
      </c>
      <c r="V118" s="86">
        <f t="shared" si="75"/>
        <v>0</v>
      </c>
      <c r="W118" s="86">
        <f t="shared" si="75"/>
        <v>0</v>
      </c>
      <c r="X118" s="82"/>
      <c r="Y118" s="82"/>
      <c r="Z118" s="82"/>
    </row>
    <row r="119" spans="1:26" ht="30.75" hidden="1" customHeight="1" x14ac:dyDescent="0.25">
      <c r="A119" s="9" t="s">
        <v>71</v>
      </c>
      <c r="B119" s="10" t="s">
        <v>70</v>
      </c>
      <c r="C119" s="88"/>
      <c r="D119" s="88"/>
      <c r="E119" s="88"/>
      <c r="F119" s="94"/>
      <c r="G119" s="94"/>
      <c r="H119" s="94"/>
      <c r="I119" s="87">
        <f t="shared" si="58"/>
        <v>0</v>
      </c>
      <c r="J119" s="87">
        <f t="shared" si="58"/>
        <v>0</v>
      </c>
      <c r="K119" s="87">
        <f t="shared" si="58"/>
        <v>0</v>
      </c>
      <c r="L119" s="88"/>
      <c r="M119" s="88"/>
      <c r="N119" s="88"/>
      <c r="O119" s="87">
        <f t="shared" si="63"/>
        <v>0</v>
      </c>
      <c r="P119" s="87">
        <f t="shared" si="63"/>
        <v>0</v>
      </c>
      <c r="Q119" s="87">
        <f t="shared" si="63"/>
        <v>0</v>
      </c>
      <c r="R119" s="88"/>
      <c r="S119" s="88"/>
      <c r="T119" s="88"/>
      <c r="U119" s="87">
        <f t="shared" si="75"/>
        <v>0</v>
      </c>
      <c r="V119" s="87">
        <f t="shared" si="75"/>
        <v>0</v>
      </c>
      <c r="W119" s="87">
        <f t="shared" si="75"/>
        <v>0</v>
      </c>
      <c r="X119" s="30"/>
      <c r="Y119" s="30"/>
      <c r="Z119" s="30"/>
    </row>
    <row r="120" spans="1:26" s="79" customFormat="1" ht="36" hidden="1" customHeight="1" x14ac:dyDescent="0.25">
      <c r="A120" s="78"/>
      <c r="B120" s="11" t="s">
        <v>220</v>
      </c>
      <c r="C120" s="89"/>
      <c r="D120" s="89"/>
      <c r="E120" s="89"/>
      <c r="F120" s="40"/>
      <c r="G120" s="40"/>
      <c r="H120" s="40"/>
      <c r="I120" s="86">
        <f t="shared" si="58"/>
        <v>0</v>
      </c>
      <c r="J120" s="86">
        <f t="shared" si="58"/>
        <v>0</v>
      </c>
      <c r="K120" s="86">
        <f t="shared" si="58"/>
        <v>0</v>
      </c>
      <c r="L120" s="89"/>
      <c r="M120" s="89"/>
      <c r="N120" s="89"/>
      <c r="O120" s="86">
        <f t="shared" si="63"/>
        <v>0</v>
      </c>
      <c r="P120" s="86">
        <f t="shared" si="63"/>
        <v>0</v>
      </c>
      <c r="Q120" s="86">
        <f t="shared" si="63"/>
        <v>0</v>
      </c>
      <c r="R120" s="89"/>
      <c r="S120" s="89"/>
      <c r="T120" s="89"/>
      <c r="U120" s="86">
        <f t="shared" si="75"/>
        <v>0</v>
      </c>
      <c r="V120" s="86">
        <f t="shared" si="75"/>
        <v>0</v>
      </c>
      <c r="W120" s="86">
        <f t="shared" si="75"/>
        <v>0</v>
      </c>
      <c r="X120" s="82"/>
      <c r="Y120" s="82"/>
      <c r="Z120" s="82"/>
    </row>
    <row r="121" spans="1:26" s="7" customFormat="1" ht="34.5" customHeight="1" x14ac:dyDescent="0.25">
      <c r="A121" s="4" t="s">
        <v>69</v>
      </c>
      <c r="B121" s="5" t="s">
        <v>68</v>
      </c>
      <c r="C121" s="83">
        <f t="shared" ref="C121:H121" si="76">C123+C126+C190+C221+C236+C237+C238+C239+C243</f>
        <v>5991780.7350000013</v>
      </c>
      <c r="D121" s="83">
        <f t="shared" si="76"/>
        <v>6514866.8430000003</v>
      </c>
      <c r="E121" s="83">
        <f t="shared" si="76"/>
        <v>6513190.6860000007</v>
      </c>
      <c r="F121" s="6">
        <f t="shared" si="76"/>
        <v>6488846.0650000004</v>
      </c>
      <c r="G121" s="6">
        <f t="shared" si="76"/>
        <v>6514866.8430000003</v>
      </c>
      <c r="H121" s="6">
        <f t="shared" si="76"/>
        <v>6513190.6860000007</v>
      </c>
      <c r="I121" s="83">
        <f t="shared" si="58"/>
        <v>497065.32999999914</v>
      </c>
      <c r="J121" s="83">
        <f t="shared" si="58"/>
        <v>0</v>
      </c>
      <c r="K121" s="83">
        <f t="shared" si="58"/>
        <v>0</v>
      </c>
      <c r="L121" s="83" t="e">
        <f>L123+L126+L190+L221+L236+L237+L238+L239+L243</f>
        <v>#REF!</v>
      </c>
      <c r="M121" s="83" t="e">
        <f>M123+M126+M190+M221+M236+M237+M238+M239+M243</f>
        <v>#REF!</v>
      </c>
      <c r="N121" s="83" t="e">
        <f>N123+N126+N190+N221+N236+N237+N238+N239+N243</f>
        <v>#REF!</v>
      </c>
      <c r="O121" s="83" t="e">
        <f t="shared" si="63"/>
        <v>#REF!</v>
      </c>
      <c r="P121" s="83" t="e">
        <f t="shared" si="63"/>
        <v>#REF!</v>
      </c>
      <c r="Q121" s="83" t="e">
        <f t="shared" si="63"/>
        <v>#REF!</v>
      </c>
      <c r="R121" s="83" t="e">
        <f>R123+R126+R190+R221+R236+R237+R238+R239+R243</f>
        <v>#REF!</v>
      </c>
      <c r="S121" s="83" t="e">
        <f>S123+S126+S190+S221+S236+S237+S238+S239+S243</f>
        <v>#REF!</v>
      </c>
      <c r="T121" s="83" t="e">
        <f>T123+T126+T190+T221+T236+T237+T238+T239+T243</f>
        <v>#REF!</v>
      </c>
      <c r="U121" s="83" t="e">
        <f t="shared" si="75"/>
        <v>#REF!</v>
      </c>
      <c r="V121" s="83" t="e">
        <f t="shared" si="75"/>
        <v>#REF!</v>
      </c>
      <c r="W121" s="83" t="e">
        <f t="shared" si="75"/>
        <v>#REF!</v>
      </c>
      <c r="X121" s="31"/>
      <c r="Y121" s="31"/>
      <c r="Z121" s="31"/>
    </row>
    <row r="122" spans="1:26" s="7" customFormat="1" ht="39" customHeight="1" x14ac:dyDescent="0.25">
      <c r="A122" s="18" t="s">
        <v>67</v>
      </c>
      <c r="B122" s="5" t="s">
        <v>66</v>
      </c>
      <c r="C122" s="83">
        <f t="shared" ref="C122:H122" si="77">C123+C126+C190+C221</f>
        <v>5991780.7350000013</v>
      </c>
      <c r="D122" s="83">
        <f t="shared" si="77"/>
        <v>6514866.8430000003</v>
      </c>
      <c r="E122" s="83">
        <f t="shared" si="77"/>
        <v>6513190.6860000007</v>
      </c>
      <c r="F122" s="6">
        <f t="shared" si="77"/>
        <v>6488846.0650000004</v>
      </c>
      <c r="G122" s="6">
        <f t="shared" si="77"/>
        <v>6514866.8430000003</v>
      </c>
      <c r="H122" s="6">
        <f t="shared" si="77"/>
        <v>6513190.6860000007</v>
      </c>
      <c r="I122" s="83">
        <f t="shared" si="58"/>
        <v>497065.32999999914</v>
      </c>
      <c r="J122" s="83">
        <f t="shared" si="58"/>
        <v>0</v>
      </c>
      <c r="K122" s="83">
        <f t="shared" si="58"/>
        <v>0</v>
      </c>
      <c r="L122" s="83" t="e">
        <f>L123+L126+L190+L221</f>
        <v>#REF!</v>
      </c>
      <c r="M122" s="83" t="e">
        <f>M123+M126+M190+M221</f>
        <v>#REF!</v>
      </c>
      <c r="N122" s="83" t="e">
        <f>N123+N126+N190+N221</f>
        <v>#REF!</v>
      </c>
      <c r="O122" s="83" t="e">
        <f t="shared" si="63"/>
        <v>#REF!</v>
      </c>
      <c r="P122" s="83" t="e">
        <f t="shared" si="63"/>
        <v>#REF!</v>
      </c>
      <c r="Q122" s="83" t="e">
        <f t="shared" si="63"/>
        <v>#REF!</v>
      </c>
      <c r="R122" s="83" t="e">
        <f>R123+R126+R190+R221</f>
        <v>#REF!</v>
      </c>
      <c r="S122" s="83" t="e">
        <f>S123+S126+S190+S221</f>
        <v>#REF!</v>
      </c>
      <c r="T122" s="83" t="e">
        <f>T123+T126+T190+T221</f>
        <v>#REF!</v>
      </c>
      <c r="U122" s="83" t="e">
        <f t="shared" si="75"/>
        <v>#REF!</v>
      </c>
      <c r="V122" s="83" t="e">
        <f t="shared" si="75"/>
        <v>#REF!</v>
      </c>
      <c r="W122" s="83" t="e">
        <f t="shared" si="75"/>
        <v>#REF!</v>
      </c>
      <c r="X122" s="31"/>
      <c r="Y122" s="31"/>
      <c r="Z122" s="31"/>
    </row>
    <row r="123" spans="1:26" s="7" customFormat="1" ht="34.5" hidden="1" customHeight="1" x14ac:dyDescent="0.25">
      <c r="A123" s="18" t="s">
        <v>65</v>
      </c>
      <c r="B123" s="8" t="s">
        <v>64</v>
      </c>
      <c r="C123" s="83">
        <f>SUM(C124:C125)</f>
        <v>0</v>
      </c>
      <c r="D123" s="83">
        <f>D124+D125</f>
        <v>0</v>
      </c>
      <c r="E123" s="83">
        <f>E124+E125</f>
        <v>0</v>
      </c>
      <c r="F123" s="6">
        <f>SUM(F124:F125)</f>
        <v>0</v>
      </c>
      <c r="G123" s="6">
        <f>G124+G125</f>
        <v>0</v>
      </c>
      <c r="H123" s="6">
        <f>H124+H125</f>
        <v>0</v>
      </c>
      <c r="I123" s="47">
        <f t="shared" si="58"/>
        <v>0</v>
      </c>
      <c r="J123" s="47">
        <f t="shared" si="58"/>
        <v>0</v>
      </c>
      <c r="K123" s="47">
        <f t="shared" si="58"/>
        <v>0</v>
      </c>
      <c r="L123" s="83">
        <f>SUM(L124:L125)</f>
        <v>0</v>
      </c>
      <c r="M123" s="83">
        <f>M124+M125</f>
        <v>0</v>
      </c>
      <c r="N123" s="83">
        <f>N124+N125</f>
        <v>0</v>
      </c>
      <c r="O123" s="47">
        <f t="shared" si="63"/>
        <v>0</v>
      </c>
      <c r="P123" s="47">
        <f t="shared" si="63"/>
        <v>0</v>
      </c>
      <c r="Q123" s="47">
        <f t="shared" si="63"/>
        <v>0</v>
      </c>
      <c r="R123" s="83">
        <f>SUM(R124:R125)</f>
        <v>0</v>
      </c>
      <c r="S123" s="83">
        <f>S124+S125</f>
        <v>0</v>
      </c>
      <c r="T123" s="83">
        <f>T124+T125</f>
        <v>0</v>
      </c>
      <c r="U123" s="47">
        <f t="shared" si="75"/>
        <v>0</v>
      </c>
      <c r="V123" s="47">
        <f t="shared" si="75"/>
        <v>0</v>
      </c>
      <c r="W123" s="47">
        <f t="shared" si="75"/>
        <v>0</v>
      </c>
      <c r="X123" s="31"/>
      <c r="Y123" s="31"/>
      <c r="Z123" s="31"/>
    </row>
    <row r="124" spans="1:26" ht="36" hidden="1" customHeight="1" x14ac:dyDescent="0.25">
      <c r="A124" s="9" t="s">
        <v>63</v>
      </c>
      <c r="B124" s="19" t="s">
        <v>62</v>
      </c>
      <c r="C124" s="88"/>
      <c r="D124" s="88"/>
      <c r="E124" s="88"/>
      <c r="F124" s="94"/>
      <c r="G124" s="94"/>
      <c r="H124" s="94"/>
      <c r="I124" s="87">
        <f t="shared" si="58"/>
        <v>0</v>
      </c>
      <c r="J124" s="87">
        <f t="shared" si="58"/>
        <v>0</v>
      </c>
      <c r="K124" s="87">
        <f t="shared" si="58"/>
        <v>0</v>
      </c>
      <c r="L124" s="88"/>
      <c r="M124" s="88"/>
      <c r="N124" s="88"/>
      <c r="O124" s="87">
        <f t="shared" si="63"/>
        <v>0</v>
      </c>
      <c r="P124" s="87">
        <f t="shared" si="63"/>
        <v>0</v>
      </c>
      <c r="Q124" s="87">
        <f t="shared" si="63"/>
        <v>0</v>
      </c>
      <c r="R124" s="88"/>
      <c r="S124" s="88"/>
      <c r="T124" s="88"/>
      <c r="U124" s="87">
        <f t="shared" si="75"/>
        <v>0</v>
      </c>
      <c r="V124" s="87">
        <f t="shared" si="75"/>
        <v>0</v>
      </c>
      <c r="W124" s="87">
        <f t="shared" si="75"/>
        <v>0</v>
      </c>
      <c r="X124" s="30"/>
      <c r="Y124" s="30"/>
      <c r="Z124" s="30"/>
    </row>
    <row r="125" spans="1:26" ht="31.5" hidden="1" customHeight="1" x14ac:dyDescent="0.25">
      <c r="A125" s="9" t="s">
        <v>61</v>
      </c>
      <c r="B125" s="19" t="s">
        <v>60</v>
      </c>
      <c r="C125" s="87"/>
      <c r="D125" s="88"/>
      <c r="E125" s="88"/>
      <c r="F125" s="95"/>
      <c r="G125" s="94"/>
      <c r="H125" s="94"/>
      <c r="I125" s="87">
        <f t="shared" si="58"/>
        <v>0</v>
      </c>
      <c r="J125" s="87">
        <f t="shared" si="58"/>
        <v>0</v>
      </c>
      <c r="K125" s="87">
        <f t="shared" si="58"/>
        <v>0</v>
      </c>
      <c r="L125" s="87"/>
      <c r="M125" s="88"/>
      <c r="N125" s="88"/>
      <c r="O125" s="87">
        <f t="shared" si="63"/>
        <v>0</v>
      </c>
      <c r="P125" s="87">
        <f t="shared" si="63"/>
        <v>0</v>
      </c>
      <c r="Q125" s="87">
        <f t="shared" si="63"/>
        <v>0</v>
      </c>
      <c r="R125" s="87"/>
      <c r="S125" s="88"/>
      <c r="T125" s="88"/>
      <c r="U125" s="87">
        <f t="shared" si="75"/>
        <v>0</v>
      </c>
      <c r="V125" s="87">
        <f t="shared" si="75"/>
        <v>0</v>
      </c>
      <c r="W125" s="87">
        <f t="shared" si="75"/>
        <v>0</v>
      </c>
      <c r="X125" s="30"/>
      <c r="Y125" s="30"/>
      <c r="Z125" s="30"/>
    </row>
    <row r="126" spans="1:26" s="7" customFormat="1" ht="38.25" customHeight="1" x14ac:dyDescent="0.25">
      <c r="A126" s="4" t="s">
        <v>59</v>
      </c>
      <c r="B126" s="8" t="s">
        <v>58</v>
      </c>
      <c r="C126" s="83">
        <f>C127+C131+C134+C135+C137+C139+C141+C142+C143+C144+C145+C149+C150+C151+C152+C153+C154+C158+C164+C165+C167+C170+C171+C174</f>
        <v>3102389.2300000004</v>
      </c>
      <c r="D126" s="83">
        <f t="shared" ref="D126:E126" si="78">D127+D131+D134+D135+D137+D139+D141+D142+D143+D144+D145+D149+D150+D151+D152+D153+D154+D158+D164+D165+D167+D170+D171+D174</f>
        <v>4100743.88</v>
      </c>
      <c r="E126" s="83">
        <f t="shared" si="78"/>
        <v>4100920.9</v>
      </c>
      <c r="F126" s="6">
        <f>F127+F131+F134+F135+F137+F139+F141+F142+F143+F144+F145+F149+F150+F151+F152+F153+F154+F158+F164+F165+F167+F170+F171+F174</f>
        <v>3579222.83</v>
      </c>
      <c r="G126" s="6">
        <f t="shared" ref="G126:H126" si="79">G127+G131+G134+G135+G137+G139+G141+G142+G143+G144+G145+G149+G150+G151+G152+G153+G154+G158+G164+G165+G167+G170+G171+G174</f>
        <v>4100743.88</v>
      </c>
      <c r="H126" s="6">
        <f t="shared" si="79"/>
        <v>4100920.9</v>
      </c>
      <c r="I126" s="83">
        <f>F126-C126</f>
        <v>476833.59999999963</v>
      </c>
      <c r="J126" s="83">
        <f>G126-D126</f>
        <v>0</v>
      </c>
      <c r="K126" s="83">
        <f t="shared" si="58"/>
        <v>0</v>
      </c>
      <c r="L126" s="83" t="e">
        <f>L127+L131+L135+L137+L139+L141+L142+L143+L144+L145+L149+L150+L151+L153+L154+L158+L165+L167+L170+L171+L174</f>
        <v>#REF!</v>
      </c>
      <c r="M126" s="83" t="e">
        <f>M127+M131+M135+M137+M139+M141+M142+M143+M144+M145+M149+M150+M151+M153+M154+M158+M165+M167+M170+M171+M174</f>
        <v>#REF!</v>
      </c>
      <c r="N126" s="83" t="e">
        <f>N127+N131+N135+N137+N139+N141+N142+N143+N144+N145+N149+N150+N151+N153+N154+N158+N165+N167+N170+N171+N174</f>
        <v>#REF!</v>
      </c>
      <c r="O126" s="83" t="e">
        <f t="shared" si="63"/>
        <v>#REF!</v>
      </c>
      <c r="P126" s="83" t="e">
        <f t="shared" si="63"/>
        <v>#REF!</v>
      </c>
      <c r="Q126" s="83" t="e">
        <f t="shared" si="63"/>
        <v>#REF!</v>
      </c>
      <c r="R126" s="83" t="e">
        <f>R127+R131+R135+R137+R139+R141+R142+R143+R144+R145+R149+R150+R151+R153+R154+R158+R165+R167+R170+R171+R174</f>
        <v>#REF!</v>
      </c>
      <c r="S126" s="83" t="e">
        <f>S127+S131+S135+S137+S139+S141+S142+S143+S144+S145+S149+S150+S151+S153+S154+S158+S165+S167+S170+S171+S174</f>
        <v>#REF!</v>
      </c>
      <c r="T126" s="83" t="e">
        <f>T127+T131+T135+T137+T139+T141+T142+T143+T144+T145+T149+T150+T151+T153+T154+T158+T165+T167+T170+T171+T174</f>
        <v>#REF!</v>
      </c>
      <c r="U126" s="83" t="e">
        <f>R126-L126</f>
        <v>#REF!</v>
      </c>
      <c r="V126" s="83" t="e">
        <f>S126-M126</f>
        <v>#REF!</v>
      </c>
      <c r="W126" s="83" t="e">
        <f>T126-N126</f>
        <v>#REF!</v>
      </c>
      <c r="X126" s="31"/>
      <c r="Y126" s="31"/>
      <c r="Z126" s="31"/>
    </row>
    <row r="127" spans="1:26" ht="81.75" customHeight="1" x14ac:dyDescent="0.25">
      <c r="A127" s="20" t="s">
        <v>57</v>
      </c>
      <c r="B127" s="21" t="s">
        <v>56</v>
      </c>
      <c r="C127" s="84">
        <f>SUM(C128:C130)</f>
        <v>30719.17</v>
      </c>
      <c r="D127" s="84">
        <f t="shared" ref="D127:E127" si="80">SUM(D128:D130)</f>
        <v>0</v>
      </c>
      <c r="E127" s="84">
        <f t="shared" si="80"/>
        <v>0</v>
      </c>
      <c r="F127" s="96">
        <f>SUM(F128:F130)</f>
        <v>30719.17</v>
      </c>
      <c r="G127" s="96">
        <f t="shared" ref="G127:H127" si="81">SUM(G128:G130)</f>
        <v>0</v>
      </c>
      <c r="H127" s="96">
        <f t="shared" si="81"/>
        <v>0</v>
      </c>
      <c r="I127" s="84">
        <f t="shared" si="58"/>
        <v>0</v>
      </c>
      <c r="J127" s="84">
        <f t="shared" si="58"/>
        <v>0</v>
      </c>
      <c r="K127" s="84">
        <f t="shared" si="58"/>
        <v>0</v>
      </c>
      <c r="L127" s="84">
        <f>SUM(L128:L130)</f>
        <v>0</v>
      </c>
      <c r="M127" s="84">
        <f t="shared" ref="M127:N127" si="82">SUM(M128:M130)</f>
        <v>0</v>
      </c>
      <c r="N127" s="84">
        <f t="shared" si="82"/>
        <v>0</v>
      </c>
      <c r="O127" s="84">
        <f t="shared" si="63"/>
        <v>-30719.17</v>
      </c>
      <c r="P127" s="84">
        <f t="shared" si="63"/>
        <v>0</v>
      </c>
      <c r="Q127" s="84">
        <f t="shared" si="63"/>
        <v>0</v>
      </c>
      <c r="R127" s="84">
        <f>SUM(R128:R130)</f>
        <v>0</v>
      </c>
      <c r="S127" s="84">
        <f t="shared" ref="S127:T127" si="83">SUM(S128:S130)</f>
        <v>0</v>
      </c>
      <c r="T127" s="84">
        <f t="shared" si="83"/>
        <v>0</v>
      </c>
      <c r="U127" s="84">
        <f t="shared" si="75"/>
        <v>0</v>
      </c>
      <c r="V127" s="84">
        <f t="shared" si="75"/>
        <v>0</v>
      </c>
      <c r="W127" s="84">
        <f t="shared" si="75"/>
        <v>0</v>
      </c>
      <c r="X127" s="30"/>
      <c r="Y127" s="30"/>
      <c r="Z127" s="30"/>
    </row>
    <row r="128" spans="1:26" s="79" customFormat="1" ht="48" customHeight="1" x14ac:dyDescent="0.25">
      <c r="A128" s="56"/>
      <c r="B128" s="51" t="s">
        <v>55</v>
      </c>
      <c r="C128" s="85">
        <v>30719.17</v>
      </c>
      <c r="D128" s="57">
        <v>0</v>
      </c>
      <c r="E128" s="57">
        <v>0</v>
      </c>
      <c r="F128" s="97">
        <v>30719.17</v>
      </c>
      <c r="G128" s="98">
        <v>0</v>
      </c>
      <c r="H128" s="98">
        <v>0</v>
      </c>
      <c r="I128" s="85">
        <f t="shared" si="58"/>
        <v>0</v>
      </c>
      <c r="J128" s="85">
        <f t="shared" si="58"/>
        <v>0</v>
      </c>
      <c r="K128" s="85">
        <f t="shared" si="58"/>
        <v>0</v>
      </c>
      <c r="L128" s="85">
        <v>0</v>
      </c>
      <c r="M128" s="85">
        <v>0</v>
      </c>
      <c r="N128" s="85">
        <v>0</v>
      </c>
      <c r="O128" s="85">
        <f t="shared" si="63"/>
        <v>-30719.17</v>
      </c>
      <c r="P128" s="85">
        <f t="shared" si="63"/>
        <v>0</v>
      </c>
      <c r="Q128" s="85">
        <f t="shared" si="63"/>
        <v>0</v>
      </c>
      <c r="R128" s="85"/>
      <c r="S128" s="85"/>
      <c r="T128" s="85"/>
      <c r="U128" s="85">
        <f t="shared" si="75"/>
        <v>0</v>
      </c>
      <c r="V128" s="85">
        <f t="shared" si="75"/>
        <v>0</v>
      </c>
      <c r="W128" s="85">
        <f t="shared" si="75"/>
        <v>0</v>
      </c>
      <c r="X128" s="82"/>
      <c r="Y128" s="82"/>
      <c r="Z128" s="82"/>
    </row>
    <row r="129" spans="1:26" s="79" customFormat="1" ht="29.25" hidden="1" customHeight="1" x14ac:dyDescent="0.25">
      <c r="A129" s="52"/>
      <c r="B129" s="51" t="s">
        <v>54</v>
      </c>
      <c r="C129" s="85">
        <v>0</v>
      </c>
      <c r="D129" s="57">
        <v>0</v>
      </c>
      <c r="E129" s="57">
        <v>0</v>
      </c>
      <c r="F129" s="97"/>
      <c r="G129" s="97"/>
      <c r="H129" s="97"/>
      <c r="I129" s="85">
        <f t="shared" si="58"/>
        <v>0</v>
      </c>
      <c r="J129" s="85">
        <f t="shared" si="58"/>
        <v>0</v>
      </c>
      <c r="K129" s="85">
        <f t="shared" si="58"/>
        <v>0</v>
      </c>
      <c r="L129" s="85"/>
      <c r="M129" s="85"/>
      <c r="N129" s="85"/>
      <c r="O129" s="85">
        <f t="shared" si="63"/>
        <v>0</v>
      </c>
      <c r="P129" s="85">
        <f t="shared" si="63"/>
        <v>0</v>
      </c>
      <c r="Q129" s="85">
        <f t="shared" si="63"/>
        <v>0</v>
      </c>
      <c r="R129" s="85"/>
      <c r="S129" s="85"/>
      <c r="T129" s="85"/>
      <c r="U129" s="85">
        <f t="shared" si="75"/>
        <v>0</v>
      </c>
      <c r="V129" s="85">
        <f t="shared" si="75"/>
        <v>0</v>
      </c>
      <c r="W129" s="85">
        <f t="shared" si="75"/>
        <v>0</v>
      </c>
      <c r="X129" s="82"/>
      <c r="Y129" s="82"/>
      <c r="Z129" s="82"/>
    </row>
    <row r="130" spans="1:26" s="79" customFormat="1" ht="34.5" hidden="1" customHeight="1" x14ac:dyDescent="0.25">
      <c r="A130" s="52"/>
      <c r="B130" s="51" t="s">
        <v>240</v>
      </c>
      <c r="C130" s="85">
        <v>0</v>
      </c>
      <c r="D130" s="57">
        <v>0</v>
      </c>
      <c r="E130" s="57">
        <v>0</v>
      </c>
      <c r="F130" s="97"/>
      <c r="G130" s="97"/>
      <c r="H130" s="97"/>
      <c r="I130" s="85">
        <f t="shared" si="58"/>
        <v>0</v>
      </c>
      <c r="J130" s="85">
        <f t="shared" si="58"/>
        <v>0</v>
      </c>
      <c r="K130" s="85">
        <f t="shared" si="58"/>
        <v>0</v>
      </c>
      <c r="L130" s="85"/>
      <c r="M130" s="85"/>
      <c r="N130" s="85"/>
      <c r="O130" s="85">
        <f t="shared" si="63"/>
        <v>0</v>
      </c>
      <c r="P130" s="85">
        <f t="shared" si="63"/>
        <v>0</v>
      </c>
      <c r="Q130" s="85">
        <f t="shared" si="63"/>
        <v>0</v>
      </c>
      <c r="R130" s="85"/>
      <c r="S130" s="85"/>
      <c r="T130" s="85"/>
      <c r="U130" s="85">
        <f t="shared" si="75"/>
        <v>0</v>
      </c>
      <c r="V130" s="85">
        <f t="shared" si="75"/>
        <v>0</v>
      </c>
      <c r="W130" s="85">
        <f t="shared" si="75"/>
        <v>0</v>
      </c>
      <c r="X130" s="82"/>
      <c r="Y130" s="82"/>
      <c r="Z130" s="82"/>
    </row>
    <row r="131" spans="1:26" ht="79.5" customHeight="1" x14ac:dyDescent="0.25">
      <c r="A131" s="80" t="s">
        <v>53</v>
      </c>
      <c r="B131" s="21" t="s">
        <v>52</v>
      </c>
      <c r="C131" s="84">
        <f t="shared" ref="C131" si="84">SUM(C132:C135)</f>
        <v>1178704.29</v>
      </c>
      <c r="D131" s="84">
        <f>SUM(D132:D133)</f>
        <v>246507.4</v>
      </c>
      <c r="E131" s="84">
        <f>SUM(E132:E133)</f>
        <v>0</v>
      </c>
      <c r="F131" s="96">
        <f t="shared" ref="F131" si="85">SUM(F132:F135)</f>
        <v>1178704.29</v>
      </c>
      <c r="G131" s="96">
        <f>SUM(G132:G133)</f>
        <v>246507.4</v>
      </c>
      <c r="H131" s="96">
        <f>SUM(H132:H133)</f>
        <v>0</v>
      </c>
      <c r="I131" s="84">
        <f t="shared" si="58"/>
        <v>0</v>
      </c>
      <c r="J131" s="84">
        <f t="shared" si="58"/>
        <v>0</v>
      </c>
      <c r="K131" s="84">
        <f t="shared" si="58"/>
        <v>0</v>
      </c>
      <c r="L131" s="84">
        <f>L132+L133</f>
        <v>0</v>
      </c>
      <c r="M131" s="84">
        <v>0</v>
      </c>
      <c r="N131" s="84">
        <v>0</v>
      </c>
      <c r="O131" s="84">
        <f t="shared" si="63"/>
        <v>-1178704.29</v>
      </c>
      <c r="P131" s="84">
        <f t="shared" si="63"/>
        <v>-246507.4</v>
      </c>
      <c r="Q131" s="84">
        <f t="shared" si="63"/>
        <v>0</v>
      </c>
      <c r="R131" s="84">
        <f>R132+R133</f>
        <v>0</v>
      </c>
      <c r="S131" s="84">
        <f>S132+S133</f>
        <v>0</v>
      </c>
      <c r="T131" s="84">
        <f>T132+T133</f>
        <v>0</v>
      </c>
      <c r="U131" s="84">
        <f>R131-L131</f>
        <v>0</v>
      </c>
      <c r="V131" s="84">
        <f t="shared" si="75"/>
        <v>0</v>
      </c>
      <c r="W131" s="84">
        <f t="shared" si="75"/>
        <v>0</v>
      </c>
      <c r="X131" s="30"/>
      <c r="Y131" s="30"/>
      <c r="Z131" s="30"/>
    </row>
    <row r="132" spans="1:26" s="79" customFormat="1" ht="48" hidden="1" customHeight="1" x14ac:dyDescent="0.25">
      <c r="A132" s="64"/>
      <c r="B132" s="65" t="s">
        <v>350</v>
      </c>
      <c r="C132" s="73">
        <v>0</v>
      </c>
      <c r="D132" s="73">
        <v>0</v>
      </c>
      <c r="E132" s="85">
        <v>0</v>
      </c>
      <c r="F132" s="97"/>
      <c r="G132" s="97"/>
      <c r="H132" s="97"/>
      <c r="I132" s="84">
        <f t="shared" ref="I132:K134" si="86">F132-C132</f>
        <v>0</v>
      </c>
      <c r="J132" s="84">
        <f t="shared" si="86"/>
        <v>0</v>
      </c>
      <c r="K132" s="84">
        <f t="shared" si="86"/>
        <v>0</v>
      </c>
      <c r="L132" s="85"/>
      <c r="M132" s="85"/>
      <c r="N132" s="85"/>
      <c r="O132" s="85">
        <v>-1500.7904100000001</v>
      </c>
      <c r="P132" s="85">
        <v>0</v>
      </c>
      <c r="Q132" s="85">
        <v>0</v>
      </c>
      <c r="R132" s="89"/>
      <c r="S132" s="85"/>
      <c r="T132" s="85"/>
      <c r="U132" s="86">
        <f t="shared" si="75"/>
        <v>0</v>
      </c>
      <c r="V132" s="85">
        <v>0</v>
      </c>
      <c r="W132" s="85">
        <v>0</v>
      </c>
      <c r="X132" s="82"/>
      <c r="Y132" s="82"/>
      <c r="Z132" s="82"/>
    </row>
    <row r="133" spans="1:26" s="79" customFormat="1" ht="48" customHeight="1" x14ac:dyDescent="0.25">
      <c r="A133" s="52"/>
      <c r="B133" s="65" t="s">
        <v>351</v>
      </c>
      <c r="C133" s="57">
        <v>1178704.29</v>
      </c>
      <c r="D133" s="57">
        <v>246507.4</v>
      </c>
      <c r="E133" s="85">
        <v>0</v>
      </c>
      <c r="F133" s="98">
        <v>1178704.29</v>
      </c>
      <c r="G133" s="98">
        <v>246507.4</v>
      </c>
      <c r="H133" s="97">
        <v>0</v>
      </c>
      <c r="I133" s="84">
        <f t="shared" si="86"/>
        <v>0</v>
      </c>
      <c r="J133" s="84">
        <f t="shared" si="86"/>
        <v>0</v>
      </c>
      <c r="K133" s="84">
        <f t="shared" si="86"/>
        <v>0</v>
      </c>
      <c r="L133" s="85"/>
      <c r="M133" s="85"/>
      <c r="N133" s="85"/>
      <c r="O133" s="85">
        <v>129547.82321</v>
      </c>
      <c r="P133" s="85">
        <v>0</v>
      </c>
      <c r="Q133" s="85">
        <v>0</v>
      </c>
      <c r="R133" s="89"/>
      <c r="S133" s="89"/>
      <c r="T133" s="89"/>
      <c r="U133" s="86">
        <f>R133-L133</f>
        <v>0</v>
      </c>
      <c r="V133" s="86">
        <f t="shared" si="75"/>
        <v>0</v>
      </c>
      <c r="W133" s="86">
        <f t="shared" si="75"/>
        <v>0</v>
      </c>
      <c r="X133" s="82"/>
      <c r="Y133" s="82"/>
      <c r="Z133" s="82"/>
    </row>
    <row r="134" spans="1:26" ht="41.25" customHeight="1" x14ac:dyDescent="0.25">
      <c r="A134" s="50" t="s">
        <v>368</v>
      </c>
      <c r="B134" s="21" t="s">
        <v>369</v>
      </c>
      <c r="C134" s="74">
        <v>0</v>
      </c>
      <c r="D134" s="74">
        <v>2835712.98</v>
      </c>
      <c r="E134" s="74">
        <v>3460515.08</v>
      </c>
      <c r="F134" s="99">
        <v>0</v>
      </c>
      <c r="G134" s="99">
        <v>2835712.98</v>
      </c>
      <c r="H134" s="100">
        <v>3460515.08</v>
      </c>
      <c r="I134" s="84">
        <f t="shared" si="86"/>
        <v>0</v>
      </c>
      <c r="J134" s="84">
        <f t="shared" si="86"/>
        <v>0</v>
      </c>
      <c r="K134" s="84">
        <f t="shared" si="86"/>
        <v>0</v>
      </c>
      <c r="L134" s="84"/>
      <c r="M134" s="84"/>
      <c r="N134" s="84"/>
      <c r="O134" s="84"/>
      <c r="P134" s="84"/>
      <c r="Q134" s="84"/>
      <c r="R134" s="88"/>
      <c r="S134" s="88"/>
      <c r="T134" s="88"/>
      <c r="U134" s="87"/>
      <c r="V134" s="87"/>
      <c r="W134" s="87"/>
      <c r="X134" s="30"/>
      <c r="Y134" s="30"/>
      <c r="Z134" s="30"/>
    </row>
    <row r="135" spans="1:26" ht="47.25" hidden="1" customHeight="1" x14ac:dyDescent="0.25">
      <c r="A135" s="50" t="s">
        <v>51</v>
      </c>
      <c r="B135" s="21" t="s">
        <v>50</v>
      </c>
      <c r="C135" s="84">
        <f>SUM(C136)</f>
        <v>0</v>
      </c>
      <c r="D135" s="84">
        <f t="shared" ref="D135:H135" si="87">SUM(D136)</f>
        <v>0</v>
      </c>
      <c r="E135" s="84">
        <f t="shared" si="87"/>
        <v>0</v>
      </c>
      <c r="F135" s="96">
        <f>SUM(F136)</f>
        <v>0</v>
      </c>
      <c r="G135" s="96">
        <f t="shared" si="87"/>
        <v>0</v>
      </c>
      <c r="H135" s="96">
        <f t="shared" si="87"/>
        <v>0</v>
      </c>
      <c r="I135" s="84"/>
      <c r="J135" s="84"/>
      <c r="K135" s="84"/>
      <c r="L135" s="84">
        <f>SUM(L136)</f>
        <v>0</v>
      </c>
      <c r="M135" s="84">
        <f t="shared" ref="M135:N135" si="88">SUM(M136)</f>
        <v>0</v>
      </c>
      <c r="N135" s="84">
        <f t="shared" si="88"/>
        <v>0</v>
      </c>
      <c r="O135" s="84"/>
      <c r="P135" s="84"/>
      <c r="Q135" s="84"/>
      <c r="R135" s="84">
        <f>SUM(R136)</f>
        <v>0</v>
      </c>
      <c r="S135" s="84">
        <f t="shared" ref="S135:T135" si="89">SUM(S136)</f>
        <v>0</v>
      </c>
      <c r="T135" s="84">
        <f t="shared" si="89"/>
        <v>0</v>
      </c>
      <c r="U135" s="84"/>
      <c r="V135" s="84"/>
      <c r="W135" s="84"/>
      <c r="X135" s="30"/>
      <c r="Y135" s="30"/>
      <c r="Z135" s="30"/>
    </row>
    <row r="136" spans="1:26" s="79" customFormat="1" ht="36" hidden="1" customHeight="1" x14ac:dyDescent="0.25">
      <c r="A136" s="52"/>
      <c r="B136" s="51" t="s">
        <v>321</v>
      </c>
      <c r="C136" s="85">
        <v>0</v>
      </c>
      <c r="D136" s="85">
        <v>0</v>
      </c>
      <c r="E136" s="57">
        <v>0</v>
      </c>
      <c r="F136" s="97"/>
      <c r="G136" s="97"/>
      <c r="H136" s="97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2"/>
      <c r="Y136" s="82"/>
      <c r="Z136" s="82"/>
    </row>
    <row r="137" spans="1:26" ht="45.75" customHeight="1" x14ac:dyDescent="0.25">
      <c r="A137" s="50" t="s">
        <v>49</v>
      </c>
      <c r="B137" s="53" t="s">
        <v>48</v>
      </c>
      <c r="C137" s="84">
        <f>SUM(C138)</f>
        <v>0</v>
      </c>
      <c r="D137" s="84">
        <f t="shared" ref="D137:H137" si="90">SUM(D138)</f>
        <v>0</v>
      </c>
      <c r="E137" s="84">
        <f t="shared" si="90"/>
        <v>12134.8</v>
      </c>
      <c r="F137" s="96">
        <f>SUM(F138)</f>
        <v>0</v>
      </c>
      <c r="G137" s="96">
        <f t="shared" si="90"/>
        <v>0</v>
      </c>
      <c r="H137" s="96">
        <f t="shared" si="90"/>
        <v>12134.8</v>
      </c>
      <c r="I137" s="84">
        <f t="shared" ref="I137:K152" si="91">F137-C137</f>
        <v>0</v>
      </c>
      <c r="J137" s="84">
        <f t="shared" si="91"/>
        <v>0</v>
      </c>
      <c r="K137" s="84">
        <f t="shared" si="91"/>
        <v>0</v>
      </c>
      <c r="L137" s="84">
        <f>SUM(L138)</f>
        <v>0</v>
      </c>
      <c r="M137" s="84">
        <f t="shared" ref="M137:N137" si="92">SUM(M138)</f>
        <v>0</v>
      </c>
      <c r="N137" s="84">
        <f t="shared" si="92"/>
        <v>0</v>
      </c>
      <c r="O137" s="84"/>
      <c r="P137" s="84"/>
      <c r="Q137" s="84"/>
      <c r="R137" s="84">
        <f>SUM(R138)</f>
        <v>0</v>
      </c>
      <c r="S137" s="84">
        <f t="shared" ref="S137:T137" si="93">SUM(S138)</f>
        <v>0</v>
      </c>
      <c r="T137" s="84">
        <f t="shared" si="93"/>
        <v>0</v>
      </c>
      <c r="U137" s="84"/>
      <c r="V137" s="84"/>
      <c r="W137" s="84"/>
      <c r="X137" s="30"/>
      <c r="Y137" s="30"/>
      <c r="Z137" s="30"/>
    </row>
    <row r="138" spans="1:26" s="79" customFormat="1" ht="48.75" customHeight="1" x14ac:dyDescent="0.25">
      <c r="A138" s="52"/>
      <c r="B138" s="51" t="s">
        <v>293</v>
      </c>
      <c r="C138" s="57">
        <f>271-271</f>
        <v>0</v>
      </c>
      <c r="D138" s="57">
        <f>2048-2048</f>
        <v>0</v>
      </c>
      <c r="E138" s="57">
        <f>11846+288.8</f>
        <v>12134.8</v>
      </c>
      <c r="F138" s="98">
        <f>271-271</f>
        <v>0</v>
      </c>
      <c r="G138" s="98">
        <f>2048-2048</f>
        <v>0</v>
      </c>
      <c r="H138" s="98">
        <f>11846+288.8</f>
        <v>12134.8</v>
      </c>
      <c r="I138" s="84">
        <f>F138-C138</f>
        <v>0</v>
      </c>
      <c r="J138" s="84">
        <f>G138-D138</f>
        <v>0</v>
      </c>
      <c r="K138" s="84">
        <f t="shared" si="91"/>
        <v>0</v>
      </c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2"/>
      <c r="Y138" s="82"/>
      <c r="Z138" s="82"/>
    </row>
    <row r="139" spans="1:26" ht="79.5" hidden="1" customHeight="1" x14ac:dyDescent="0.25">
      <c r="A139" s="50" t="s">
        <v>295</v>
      </c>
      <c r="B139" s="53" t="s">
        <v>294</v>
      </c>
      <c r="C139" s="74">
        <f>SUM(C140)</f>
        <v>0</v>
      </c>
      <c r="D139" s="74">
        <f t="shared" ref="D139:H139" si="94">SUM(D140)</f>
        <v>0</v>
      </c>
      <c r="E139" s="74">
        <f t="shared" si="94"/>
        <v>0</v>
      </c>
      <c r="F139" s="96">
        <f>SUM(F140)</f>
        <v>0</v>
      </c>
      <c r="G139" s="96">
        <f t="shared" si="94"/>
        <v>0</v>
      </c>
      <c r="H139" s="96">
        <f t="shared" si="94"/>
        <v>0</v>
      </c>
      <c r="I139" s="84">
        <f t="shared" ref="I139:K154" si="95">F139-C139</f>
        <v>0</v>
      </c>
      <c r="J139" s="84">
        <f t="shared" si="95"/>
        <v>0</v>
      </c>
      <c r="K139" s="84">
        <f t="shared" si="91"/>
        <v>0</v>
      </c>
      <c r="L139" s="84">
        <f>SUM(L140)</f>
        <v>0</v>
      </c>
      <c r="M139" s="84">
        <f t="shared" ref="M139:N139" si="96">SUM(M140)</f>
        <v>0</v>
      </c>
      <c r="N139" s="84">
        <f t="shared" si="96"/>
        <v>0</v>
      </c>
      <c r="O139" s="84"/>
      <c r="P139" s="84"/>
      <c r="Q139" s="84"/>
      <c r="R139" s="84">
        <f>SUM(R140)</f>
        <v>0</v>
      </c>
      <c r="S139" s="84">
        <f t="shared" ref="S139:T139" si="97">SUM(S140)</f>
        <v>0</v>
      </c>
      <c r="T139" s="84">
        <f t="shared" si="97"/>
        <v>0</v>
      </c>
      <c r="U139" s="84"/>
      <c r="V139" s="84"/>
      <c r="W139" s="84"/>
      <c r="X139" s="30"/>
      <c r="Y139" s="30"/>
      <c r="Z139" s="30"/>
    </row>
    <row r="140" spans="1:26" s="79" customFormat="1" ht="63.75" hidden="1" customHeight="1" x14ac:dyDescent="0.25">
      <c r="A140" s="52"/>
      <c r="B140" s="51" t="s">
        <v>322</v>
      </c>
      <c r="C140" s="57">
        <v>0</v>
      </c>
      <c r="D140" s="57">
        <v>0</v>
      </c>
      <c r="E140" s="57">
        <v>0</v>
      </c>
      <c r="F140" s="97"/>
      <c r="G140" s="97"/>
      <c r="H140" s="97"/>
      <c r="I140" s="84">
        <f t="shared" si="95"/>
        <v>0</v>
      </c>
      <c r="J140" s="84">
        <f t="shared" si="95"/>
        <v>0</v>
      </c>
      <c r="K140" s="84">
        <f t="shared" si="91"/>
        <v>0</v>
      </c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2"/>
      <c r="Y140" s="82"/>
      <c r="Z140" s="82"/>
    </row>
    <row r="141" spans="1:26" ht="66" hidden="1" customHeight="1" x14ac:dyDescent="0.25">
      <c r="A141" s="50" t="s">
        <v>330</v>
      </c>
      <c r="B141" s="53" t="s">
        <v>323</v>
      </c>
      <c r="C141" s="57">
        <v>0</v>
      </c>
      <c r="D141" s="57">
        <v>0</v>
      </c>
      <c r="E141" s="57">
        <v>0</v>
      </c>
      <c r="F141" s="96"/>
      <c r="G141" s="96"/>
      <c r="H141" s="96"/>
      <c r="I141" s="84">
        <f t="shared" si="95"/>
        <v>0</v>
      </c>
      <c r="J141" s="84">
        <f t="shared" si="95"/>
        <v>0</v>
      </c>
      <c r="K141" s="84">
        <f t="shared" si="91"/>
        <v>0</v>
      </c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30"/>
      <c r="Y141" s="30"/>
      <c r="Z141" s="30"/>
    </row>
    <row r="142" spans="1:26" ht="66" hidden="1" customHeight="1" x14ac:dyDescent="0.25">
      <c r="A142" s="50" t="s">
        <v>331</v>
      </c>
      <c r="B142" s="53" t="s">
        <v>324</v>
      </c>
      <c r="C142" s="57">
        <v>0</v>
      </c>
      <c r="D142" s="57">
        <v>0</v>
      </c>
      <c r="E142" s="57">
        <v>0</v>
      </c>
      <c r="F142" s="96"/>
      <c r="G142" s="96"/>
      <c r="H142" s="96"/>
      <c r="I142" s="84">
        <f t="shared" si="95"/>
        <v>0</v>
      </c>
      <c r="J142" s="84">
        <f t="shared" si="95"/>
        <v>0</v>
      </c>
      <c r="K142" s="84">
        <f t="shared" si="91"/>
        <v>0</v>
      </c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30"/>
      <c r="Y142" s="30"/>
      <c r="Z142" s="30"/>
    </row>
    <row r="143" spans="1:26" ht="103.5" hidden="1" customHeight="1" x14ac:dyDescent="0.25">
      <c r="A143" s="61" t="s">
        <v>352</v>
      </c>
      <c r="B143" s="62" t="s">
        <v>353</v>
      </c>
      <c r="C143" s="57">
        <v>0</v>
      </c>
      <c r="D143" s="57">
        <v>0</v>
      </c>
      <c r="E143" s="57">
        <v>0</v>
      </c>
      <c r="F143" s="96"/>
      <c r="G143" s="96"/>
      <c r="H143" s="96"/>
      <c r="I143" s="84">
        <f t="shared" si="95"/>
        <v>0</v>
      </c>
      <c r="J143" s="84">
        <f t="shared" si="95"/>
        <v>0</v>
      </c>
      <c r="K143" s="84">
        <f t="shared" si="91"/>
        <v>0</v>
      </c>
      <c r="L143" s="84"/>
      <c r="M143" s="84"/>
      <c r="N143" s="84"/>
      <c r="O143" s="84">
        <f t="shared" ref="O143" si="98">L143-F143</f>
        <v>0</v>
      </c>
      <c r="P143" s="84">
        <v>0</v>
      </c>
      <c r="Q143" s="84">
        <v>0</v>
      </c>
      <c r="R143" s="84"/>
      <c r="S143" s="84"/>
      <c r="T143" s="84"/>
      <c r="U143" s="84"/>
      <c r="V143" s="84"/>
      <c r="W143" s="84"/>
      <c r="X143" s="30"/>
      <c r="Y143" s="30"/>
      <c r="Z143" s="30"/>
    </row>
    <row r="144" spans="1:26" ht="66" hidden="1" customHeight="1" x14ac:dyDescent="0.25">
      <c r="A144" s="50" t="s">
        <v>304</v>
      </c>
      <c r="B144" s="53" t="s">
        <v>303</v>
      </c>
      <c r="C144" s="57">
        <v>0</v>
      </c>
      <c r="D144" s="57">
        <v>0</v>
      </c>
      <c r="E144" s="57">
        <v>0</v>
      </c>
      <c r="F144" s="96"/>
      <c r="G144" s="96"/>
      <c r="H144" s="96"/>
      <c r="I144" s="84">
        <f t="shared" si="95"/>
        <v>0</v>
      </c>
      <c r="J144" s="84">
        <f t="shared" si="95"/>
        <v>0</v>
      </c>
      <c r="K144" s="84">
        <f t="shared" si="91"/>
        <v>0</v>
      </c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30"/>
      <c r="Y144" s="30"/>
      <c r="Z144" s="30"/>
    </row>
    <row r="145" spans="1:26" ht="47.25" hidden="1" customHeight="1" x14ac:dyDescent="0.25">
      <c r="A145" s="61" t="s">
        <v>354</v>
      </c>
      <c r="B145" s="62" t="s">
        <v>355</v>
      </c>
      <c r="C145" s="57">
        <v>0</v>
      </c>
      <c r="D145" s="57">
        <v>0</v>
      </c>
      <c r="E145" s="57">
        <v>0</v>
      </c>
      <c r="F145" s="96">
        <v>0</v>
      </c>
      <c r="G145" s="96">
        <v>0</v>
      </c>
      <c r="H145" s="96">
        <v>0</v>
      </c>
      <c r="I145" s="84">
        <f t="shared" si="95"/>
        <v>0</v>
      </c>
      <c r="J145" s="84">
        <f t="shared" si="95"/>
        <v>0</v>
      </c>
      <c r="K145" s="84">
        <f t="shared" si="91"/>
        <v>0</v>
      </c>
      <c r="L145" s="84">
        <f>L146+L147+L148</f>
        <v>0</v>
      </c>
      <c r="M145" s="84">
        <f t="shared" ref="M145:N145" si="99">M146+M147+M148</f>
        <v>0</v>
      </c>
      <c r="N145" s="84">
        <f t="shared" si="99"/>
        <v>0</v>
      </c>
      <c r="O145" s="84">
        <f>L145-F145</f>
        <v>0</v>
      </c>
      <c r="P145" s="84">
        <v>0</v>
      </c>
      <c r="Q145" s="84">
        <v>0</v>
      </c>
      <c r="R145" s="84">
        <f>R146+R147+R148</f>
        <v>0</v>
      </c>
      <c r="S145" s="84">
        <f t="shared" ref="S145:T145" si="100">S146+S147+S148</f>
        <v>0</v>
      </c>
      <c r="T145" s="84">
        <f t="shared" si="100"/>
        <v>0</v>
      </c>
      <c r="U145" s="84"/>
      <c r="V145" s="84"/>
      <c r="W145" s="84"/>
      <c r="X145" s="30"/>
      <c r="Y145" s="30"/>
      <c r="Z145" s="30"/>
    </row>
    <row r="146" spans="1:26" s="79" customFormat="1" ht="50.25" hidden="1" customHeight="1" x14ac:dyDescent="0.25">
      <c r="A146" s="63" t="s">
        <v>356</v>
      </c>
      <c r="B146" s="51" t="s">
        <v>379</v>
      </c>
      <c r="C146" s="57">
        <v>0</v>
      </c>
      <c r="D146" s="57">
        <v>0</v>
      </c>
      <c r="E146" s="57">
        <v>0</v>
      </c>
      <c r="F146" s="97"/>
      <c r="G146" s="97"/>
      <c r="H146" s="97"/>
      <c r="I146" s="84">
        <f t="shared" si="95"/>
        <v>0</v>
      </c>
      <c r="J146" s="84">
        <f t="shared" si="95"/>
        <v>0</v>
      </c>
      <c r="K146" s="84">
        <f t="shared" si="91"/>
        <v>0</v>
      </c>
      <c r="L146" s="85"/>
      <c r="M146" s="85"/>
      <c r="N146" s="85"/>
      <c r="O146" s="85">
        <f t="shared" ref="O146:O148" si="101">L146-F146</f>
        <v>0</v>
      </c>
      <c r="P146" s="85">
        <v>0</v>
      </c>
      <c r="Q146" s="85">
        <v>0</v>
      </c>
      <c r="R146" s="89"/>
      <c r="S146" s="85"/>
      <c r="T146" s="85"/>
      <c r="U146" s="86">
        <f t="shared" ref="U146:U148" si="102">R146-L146</f>
        <v>0</v>
      </c>
      <c r="V146" s="85">
        <v>0</v>
      </c>
      <c r="W146" s="85">
        <v>0</v>
      </c>
      <c r="X146" s="82"/>
      <c r="Y146" s="82"/>
      <c r="Z146" s="82"/>
    </row>
    <row r="147" spans="1:26" s="79" customFormat="1" ht="50.25" hidden="1" customHeight="1" x14ac:dyDescent="0.25">
      <c r="A147" s="63" t="s">
        <v>357</v>
      </c>
      <c r="B147" s="51" t="s">
        <v>380</v>
      </c>
      <c r="C147" s="57">
        <v>0</v>
      </c>
      <c r="D147" s="57">
        <v>0</v>
      </c>
      <c r="E147" s="57">
        <v>0</v>
      </c>
      <c r="F147" s="97"/>
      <c r="G147" s="97"/>
      <c r="H147" s="97"/>
      <c r="I147" s="84">
        <f t="shared" si="95"/>
        <v>0</v>
      </c>
      <c r="J147" s="84">
        <f t="shared" si="95"/>
        <v>0</v>
      </c>
      <c r="K147" s="84">
        <f t="shared" si="91"/>
        <v>0</v>
      </c>
      <c r="L147" s="85"/>
      <c r="M147" s="85"/>
      <c r="N147" s="85"/>
      <c r="O147" s="85">
        <f t="shared" si="101"/>
        <v>0</v>
      </c>
      <c r="P147" s="85">
        <v>0</v>
      </c>
      <c r="Q147" s="85">
        <v>0</v>
      </c>
      <c r="R147" s="85"/>
      <c r="S147" s="85"/>
      <c r="T147" s="85"/>
      <c r="U147" s="86">
        <f t="shared" si="102"/>
        <v>0</v>
      </c>
      <c r="V147" s="85">
        <v>0</v>
      </c>
      <c r="W147" s="85">
        <v>0</v>
      </c>
      <c r="X147" s="82"/>
      <c r="Y147" s="82"/>
      <c r="Z147" s="82"/>
    </row>
    <row r="148" spans="1:26" s="79" customFormat="1" ht="50.25" hidden="1" customHeight="1" x14ac:dyDescent="0.25">
      <c r="A148" s="63" t="s">
        <v>358</v>
      </c>
      <c r="B148" s="51" t="s">
        <v>381</v>
      </c>
      <c r="C148" s="57">
        <v>0</v>
      </c>
      <c r="D148" s="57">
        <v>0</v>
      </c>
      <c r="E148" s="57">
        <v>0</v>
      </c>
      <c r="F148" s="97"/>
      <c r="G148" s="97"/>
      <c r="H148" s="97"/>
      <c r="I148" s="84">
        <f t="shared" si="95"/>
        <v>0</v>
      </c>
      <c r="J148" s="84">
        <f t="shared" si="95"/>
        <v>0</v>
      </c>
      <c r="K148" s="84">
        <f t="shared" si="91"/>
        <v>0</v>
      </c>
      <c r="L148" s="85"/>
      <c r="M148" s="85"/>
      <c r="N148" s="85"/>
      <c r="O148" s="85">
        <f t="shared" si="101"/>
        <v>0</v>
      </c>
      <c r="P148" s="85">
        <v>0</v>
      </c>
      <c r="Q148" s="85">
        <v>0</v>
      </c>
      <c r="R148" s="89"/>
      <c r="S148" s="85"/>
      <c r="T148" s="85"/>
      <c r="U148" s="86">
        <f t="shared" si="102"/>
        <v>0</v>
      </c>
      <c r="V148" s="85">
        <v>0</v>
      </c>
      <c r="W148" s="85">
        <v>0</v>
      </c>
      <c r="X148" s="82"/>
      <c r="Y148" s="82"/>
      <c r="Z148" s="82"/>
    </row>
    <row r="149" spans="1:26" ht="57.75" hidden="1" customHeight="1" x14ac:dyDescent="0.25">
      <c r="A149" s="50" t="s">
        <v>47</v>
      </c>
      <c r="B149" s="53" t="s">
        <v>46</v>
      </c>
      <c r="C149" s="57">
        <v>0</v>
      </c>
      <c r="D149" s="57">
        <v>0</v>
      </c>
      <c r="E149" s="57">
        <v>0</v>
      </c>
      <c r="F149" s="96"/>
      <c r="G149" s="96"/>
      <c r="H149" s="96"/>
      <c r="I149" s="84">
        <f t="shared" si="95"/>
        <v>0</v>
      </c>
      <c r="J149" s="84">
        <f t="shared" si="95"/>
        <v>0</v>
      </c>
      <c r="K149" s="84">
        <f t="shared" si="91"/>
        <v>0</v>
      </c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30"/>
      <c r="Y149" s="30"/>
      <c r="Z149" s="30"/>
    </row>
    <row r="150" spans="1:26" ht="79.5" hidden="1" customHeight="1" x14ac:dyDescent="0.25">
      <c r="A150" s="50" t="s">
        <v>45</v>
      </c>
      <c r="B150" s="53" t="s">
        <v>44</v>
      </c>
      <c r="C150" s="57">
        <v>0</v>
      </c>
      <c r="D150" s="57">
        <v>0</v>
      </c>
      <c r="E150" s="57">
        <v>0</v>
      </c>
      <c r="F150" s="96"/>
      <c r="G150" s="96"/>
      <c r="H150" s="96"/>
      <c r="I150" s="84">
        <f t="shared" si="95"/>
        <v>0</v>
      </c>
      <c r="J150" s="84">
        <f t="shared" si="95"/>
        <v>0</v>
      </c>
      <c r="K150" s="84">
        <f t="shared" si="91"/>
        <v>0</v>
      </c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30"/>
      <c r="Y150" s="30"/>
      <c r="Z150" s="30"/>
    </row>
    <row r="151" spans="1:26" ht="62.25" customHeight="1" x14ac:dyDescent="0.25">
      <c r="A151" s="50" t="s">
        <v>43</v>
      </c>
      <c r="B151" s="53" t="s">
        <v>42</v>
      </c>
      <c r="C151" s="74">
        <f>74093.5-561.5</f>
        <v>73532</v>
      </c>
      <c r="D151" s="74">
        <f>73261.5-259.4</f>
        <v>73002.100000000006</v>
      </c>
      <c r="E151" s="74">
        <f>71468.1</f>
        <v>71468.100000000006</v>
      </c>
      <c r="F151" s="100">
        <f>74093.5-561.5</f>
        <v>73532</v>
      </c>
      <c r="G151" s="100">
        <f>73261.5-259.4</f>
        <v>73002.100000000006</v>
      </c>
      <c r="H151" s="100">
        <f>71468.1</f>
        <v>71468.100000000006</v>
      </c>
      <c r="I151" s="84">
        <f t="shared" si="95"/>
        <v>0</v>
      </c>
      <c r="J151" s="84">
        <f t="shared" si="95"/>
        <v>0</v>
      </c>
      <c r="K151" s="84">
        <f t="shared" si="91"/>
        <v>0</v>
      </c>
      <c r="L151" s="84"/>
      <c r="M151" s="84"/>
      <c r="N151" s="84"/>
      <c r="O151" s="84">
        <f t="shared" ref="O151:Q157" si="103">L151-F151</f>
        <v>-73532</v>
      </c>
      <c r="P151" s="84">
        <f t="shared" si="103"/>
        <v>-73002.100000000006</v>
      </c>
      <c r="Q151" s="84">
        <f t="shared" si="103"/>
        <v>-71468.100000000006</v>
      </c>
      <c r="R151" s="84"/>
      <c r="S151" s="84"/>
      <c r="T151" s="84"/>
      <c r="U151" s="84"/>
      <c r="V151" s="84"/>
      <c r="W151" s="84"/>
      <c r="X151" s="30"/>
      <c r="Y151" s="30"/>
      <c r="Z151" s="30"/>
    </row>
    <row r="152" spans="1:26" ht="62.25" customHeight="1" x14ac:dyDescent="0.25">
      <c r="A152" s="50" t="s">
        <v>370</v>
      </c>
      <c r="B152" s="53" t="s">
        <v>371</v>
      </c>
      <c r="C152" s="84">
        <v>109660.62</v>
      </c>
      <c r="D152" s="84">
        <v>52949.37</v>
      </c>
      <c r="E152" s="84">
        <v>0</v>
      </c>
      <c r="F152" s="96">
        <v>109660.62</v>
      </c>
      <c r="G152" s="96">
        <v>52949.37</v>
      </c>
      <c r="H152" s="96">
        <v>0</v>
      </c>
      <c r="I152" s="84">
        <f t="shared" si="95"/>
        <v>0</v>
      </c>
      <c r="J152" s="84">
        <f t="shared" si="95"/>
        <v>0</v>
      </c>
      <c r="K152" s="84">
        <f t="shared" si="91"/>
        <v>0</v>
      </c>
      <c r="L152" s="84">
        <f>L153+L154</f>
        <v>0</v>
      </c>
      <c r="M152" s="84">
        <v>0</v>
      </c>
      <c r="N152" s="84">
        <v>0</v>
      </c>
      <c r="O152" s="84">
        <f t="shared" si="103"/>
        <v>-109660.62</v>
      </c>
      <c r="P152" s="84">
        <f t="shared" si="103"/>
        <v>-52949.37</v>
      </c>
      <c r="Q152" s="84">
        <f t="shared" si="103"/>
        <v>0</v>
      </c>
      <c r="R152" s="84">
        <f>R153+R154</f>
        <v>0</v>
      </c>
      <c r="S152" s="84"/>
      <c r="T152" s="84"/>
      <c r="U152" s="84"/>
      <c r="V152" s="84"/>
      <c r="W152" s="84"/>
      <c r="X152" s="30"/>
      <c r="Y152" s="30"/>
      <c r="Z152" s="30"/>
    </row>
    <row r="153" spans="1:26" ht="36" customHeight="1" x14ac:dyDescent="0.25">
      <c r="A153" s="50" t="s">
        <v>41</v>
      </c>
      <c r="B153" s="53" t="s">
        <v>40</v>
      </c>
      <c r="C153" s="74">
        <f>6689.4+7.7</f>
        <v>6697.0999999999995</v>
      </c>
      <c r="D153" s="74">
        <f>9815.4+40.4</f>
        <v>9855.7999999999993</v>
      </c>
      <c r="E153" s="84">
        <v>5607.2</v>
      </c>
      <c r="F153" s="100">
        <f>6689.4+7.7</f>
        <v>6697.0999999999995</v>
      </c>
      <c r="G153" s="100">
        <f>9815.4+40.4</f>
        <v>9855.7999999999993</v>
      </c>
      <c r="H153" s="96">
        <v>5607.2</v>
      </c>
      <c r="I153" s="84">
        <f t="shared" si="95"/>
        <v>0</v>
      </c>
      <c r="J153" s="84">
        <f t="shared" si="95"/>
        <v>0</v>
      </c>
      <c r="K153" s="84">
        <f t="shared" si="95"/>
        <v>0</v>
      </c>
      <c r="L153" s="84"/>
      <c r="M153" s="84"/>
      <c r="N153" s="84"/>
      <c r="O153" s="84">
        <f t="shared" si="103"/>
        <v>-6697.0999999999995</v>
      </c>
      <c r="P153" s="84">
        <v>0</v>
      </c>
      <c r="Q153" s="84">
        <v>0</v>
      </c>
      <c r="R153" s="84"/>
      <c r="S153" s="84"/>
      <c r="T153" s="84"/>
      <c r="U153" s="84"/>
      <c r="V153" s="84"/>
      <c r="W153" s="84"/>
      <c r="X153" s="30"/>
      <c r="Y153" s="30"/>
      <c r="Z153" s="30"/>
    </row>
    <row r="154" spans="1:26" ht="34.5" customHeight="1" x14ac:dyDescent="0.25">
      <c r="A154" s="50" t="s">
        <v>39</v>
      </c>
      <c r="B154" s="55" t="s">
        <v>38</v>
      </c>
      <c r="C154" s="84">
        <f>SUM(C155:C157)</f>
        <v>5410.19</v>
      </c>
      <c r="D154" s="84">
        <f t="shared" ref="D154:E154" si="104">SUM(D155:D157)</f>
        <v>480.19</v>
      </c>
      <c r="E154" s="84">
        <f t="shared" si="104"/>
        <v>5353.78</v>
      </c>
      <c r="F154" s="96">
        <f>SUM(F155:F157)</f>
        <v>5410.19</v>
      </c>
      <c r="G154" s="96">
        <f t="shared" ref="G154:H154" si="105">SUM(G155:G157)</f>
        <v>480.19</v>
      </c>
      <c r="H154" s="96">
        <f t="shared" si="105"/>
        <v>5353.78</v>
      </c>
      <c r="I154" s="84">
        <f t="shared" si="95"/>
        <v>0</v>
      </c>
      <c r="J154" s="84">
        <f t="shared" si="95"/>
        <v>0</v>
      </c>
      <c r="K154" s="84">
        <f t="shared" si="95"/>
        <v>0</v>
      </c>
      <c r="L154" s="84">
        <f>SUM(L155:L157)</f>
        <v>0</v>
      </c>
      <c r="M154" s="84">
        <f t="shared" ref="M154:N154" si="106">SUM(M155:M157)</f>
        <v>0</v>
      </c>
      <c r="N154" s="84">
        <f t="shared" si="106"/>
        <v>0</v>
      </c>
      <c r="O154" s="84">
        <f t="shared" si="103"/>
        <v>-5410.19</v>
      </c>
      <c r="P154" s="84">
        <f t="shared" si="103"/>
        <v>-480.19</v>
      </c>
      <c r="Q154" s="84">
        <f t="shared" si="103"/>
        <v>-5353.78</v>
      </c>
      <c r="R154" s="84">
        <f>SUM(R155:R157)</f>
        <v>0</v>
      </c>
      <c r="S154" s="84">
        <f t="shared" ref="S154:T154" si="107">SUM(S155:S157)</f>
        <v>0</v>
      </c>
      <c r="T154" s="84">
        <f t="shared" si="107"/>
        <v>0</v>
      </c>
      <c r="U154" s="84"/>
      <c r="V154" s="84"/>
      <c r="W154" s="84"/>
      <c r="X154" s="30"/>
      <c r="Y154" s="30"/>
      <c r="Z154" s="30"/>
    </row>
    <row r="155" spans="1:26" s="79" customFormat="1" ht="67.5" customHeight="1" x14ac:dyDescent="0.25">
      <c r="A155" s="52"/>
      <c r="B155" s="51" t="s">
        <v>364</v>
      </c>
      <c r="C155" s="57">
        <f>457.77+12.42</f>
        <v>470.19</v>
      </c>
      <c r="D155" s="57">
        <f>469.9+10.29</f>
        <v>480.19</v>
      </c>
      <c r="E155" s="57">
        <f>474.78</f>
        <v>474.78</v>
      </c>
      <c r="F155" s="98">
        <f>457.77+12.42</f>
        <v>470.19</v>
      </c>
      <c r="G155" s="98">
        <f>469.9+10.29</f>
        <v>480.19</v>
      </c>
      <c r="H155" s="98">
        <f>474.78</f>
        <v>474.78</v>
      </c>
      <c r="I155" s="84">
        <f t="shared" ref="I155:K156" si="108">F155-C155</f>
        <v>0</v>
      </c>
      <c r="J155" s="84">
        <f t="shared" si="108"/>
        <v>0</v>
      </c>
      <c r="K155" s="84">
        <f t="shared" si="108"/>
        <v>0</v>
      </c>
      <c r="L155" s="85"/>
      <c r="M155" s="85"/>
      <c r="N155" s="85"/>
      <c r="O155" s="85">
        <f t="shared" si="103"/>
        <v>-470.19</v>
      </c>
      <c r="P155" s="85">
        <f t="shared" si="103"/>
        <v>-480.19</v>
      </c>
      <c r="Q155" s="85">
        <f t="shared" si="103"/>
        <v>-474.78</v>
      </c>
      <c r="R155" s="85"/>
      <c r="S155" s="85"/>
      <c r="T155" s="85"/>
      <c r="U155" s="85"/>
      <c r="V155" s="85"/>
      <c r="W155" s="85"/>
      <c r="X155" s="82"/>
      <c r="Y155" s="82"/>
      <c r="Z155" s="82"/>
    </row>
    <row r="156" spans="1:26" s="79" customFormat="1" ht="57" customHeight="1" x14ac:dyDescent="0.25">
      <c r="A156" s="52"/>
      <c r="B156" s="46" t="s">
        <v>402</v>
      </c>
      <c r="C156" s="57">
        <v>4940</v>
      </c>
      <c r="D156" s="57">
        <v>0</v>
      </c>
      <c r="E156" s="57">
        <v>4879</v>
      </c>
      <c r="F156" s="98">
        <v>4940</v>
      </c>
      <c r="G156" s="98">
        <v>0</v>
      </c>
      <c r="H156" s="98">
        <v>4879</v>
      </c>
      <c r="I156" s="84">
        <f t="shared" si="108"/>
        <v>0</v>
      </c>
      <c r="J156" s="84">
        <f t="shared" si="108"/>
        <v>0</v>
      </c>
      <c r="K156" s="84">
        <f t="shared" si="108"/>
        <v>0</v>
      </c>
      <c r="L156" s="85"/>
      <c r="M156" s="85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2"/>
      <c r="Y156" s="82"/>
      <c r="Z156" s="82"/>
    </row>
    <row r="157" spans="1:26" s="79" customFormat="1" ht="37.5" hidden="1" customHeight="1" x14ac:dyDescent="0.25">
      <c r="A157" s="52"/>
      <c r="B157" s="51" t="s">
        <v>279</v>
      </c>
      <c r="C157" s="85">
        <v>0</v>
      </c>
      <c r="D157" s="85">
        <v>0</v>
      </c>
      <c r="E157" s="85">
        <v>0</v>
      </c>
      <c r="F157" s="97"/>
      <c r="G157" s="97"/>
      <c r="H157" s="97"/>
      <c r="I157" s="85"/>
      <c r="J157" s="85"/>
      <c r="K157" s="85"/>
      <c r="L157" s="85"/>
      <c r="M157" s="85"/>
      <c r="N157" s="85"/>
      <c r="O157" s="85">
        <f t="shared" si="103"/>
        <v>0</v>
      </c>
      <c r="P157" s="85"/>
      <c r="Q157" s="85"/>
      <c r="R157" s="85"/>
      <c r="S157" s="85"/>
      <c r="T157" s="85"/>
      <c r="U157" s="85"/>
      <c r="V157" s="85"/>
      <c r="W157" s="85"/>
      <c r="X157" s="82"/>
      <c r="Y157" s="82"/>
      <c r="Z157" s="82"/>
    </row>
    <row r="158" spans="1:26" ht="33.75" customHeight="1" x14ac:dyDescent="0.25">
      <c r="A158" s="50" t="s">
        <v>37</v>
      </c>
      <c r="B158" s="53" t="s">
        <v>36</v>
      </c>
      <c r="C158" s="84">
        <f>SUM(C159:C163)</f>
        <v>13456.42</v>
      </c>
      <c r="D158" s="84">
        <f t="shared" ref="D158:E158" si="109">SUM(D159:D163)</f>
        <v>136996.23000000001</v>
      </c>
      <c r="E158" s="84">
        <f t="shared" si="109"/>
        <v>168923.15</v>
      </c>
      <c r="F158" s="96">
        <f>SUM(F159:F163)</f>
        <v>13456.42</v>
      </c>
      <c r="G158" s="96">
        <f t="shared" ref="G158:H158" si="110">SUM(G159:G164)</f>
        <v>136996.23000000001</v>
      </c>
      <c r="H158" s="96">
        <f t="shared" si="110"/>
        <v>168923.15</v>
      </c>
      <c r="I158" s="84">
        <f>F158-C158</f>
        <v>0</v>
      </c>
      <c r="J158" s="84">
        <f t="shared" ref="J158:K158" si="111">G158-D158</f>
        <v>0</v>
      </c>
      <c r="K158" s="84">
        <f t="shared" si="111"/>
        <v>0</v>
      </c>
      <c r="L158" s="84">
        <f t="shared" ref="L158:T158" si="112">SUM(L159:L164)</f>
        <v>0</v>
      </c>
      <c r="M158" s="84">
        <f t="shared" si="112"/>
        <v>0</v>
      </c>
      <c r="N158" s="84">
        <f t="shared" si="112"/>
        <v>0</v>
      </c>
      <c r="O158" s="84">
        <f t="shared" si="112"/>
        <v>0</v>
      </c>
      <c r="P158" s="84">
        <f t="shared" si="112"/>
        <v>0</v>
      </c>
      <c r="Q158" s="84">
        <f t="shared" si="112"/>
        <v>0</v>
      </c>
      <c r="R158" s="84">
        <f t="shared" si="112"/>
        <v>0</v>
      </c>
      <c r="S158" s="84">
        <f t="shared" si="112"/>
        <v>0</v>
      </c>
      <c r="T158" s="84">
        <f t="shared" si="112"/>
        <v>0</v>
      </c>
      <c r="U158" s="84"/>
      <c r="V158" s="84"/>
      <c r="W158" s="84"/>
      <c r="X158" s="30"/>
      <c r="Y158" s="30"/>
      <c r="Z158" s="30"/>
    </row>
    <row r="159" spans="1:26" s="79" customFormat="1" ht="30.75" hidden="1" customHeight="1" x14ac:dyDescent="0.25">
      <c r="A159" s="52"/>
      <c r="B159" s="51" t="s">
        <v>292</v>
      </c>
      <c r="C159" s="85">
        <v>0</v>
      </c>
      <c r="D159" s="85">
        <v>0</v>
      </c>
      <c r="E159" s="73">
        <f>60602.16-60602.16</f>
        <v>0</v>
      </c>
      <c r="F159" s="97"/>
      <c r="G159" s="97"/>
      <c r="H159" s="97"/>
      <c r="I159" s="85"/>
      <c r="J159" s="85"/>
      <c r="K159" s="85"/>
      <c r="L159" s="85"/>
      <c r="M159" s="85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2"/>
      <c r="Y159" s="82"/>
      <c r="Z159" s="82"/>
    </row>
    <row r="160" spans="1:26" s="79" customFormat="1" ht="48.75" customHeight="1" x14ac:dyDescent="0.25">
      <c r="A160" s="52"/>
      <c r="B160" s="51" t="s">
        <v>249</v>
      </c>
      <c r="C160" s="85">
        <v>0</v>
      </c>
      <c r="D160" s="85">
        <v>11291.63</v>
      </c>
      <c r="E160" s="57">
        <f>100706.95+68216.2</f>
        <v>168923.15</v>
      </c>
      <c r="F160" s="97">
        <v>0</v>
      </c>
      <c r="G160" s="97">
        <v>11291.63</v>
      </c>
      <c r="H160" s="98">
        <f>100706.95+68216.2</f>
        <v>168923.15</v>
      </c>
      <c r="I160" s="84">
        <f t="shared" ref="I160:K166" si="113">F160-C160</f>
        <v>0</v>
      </c>
      <c r="J160" s="84">
        <f t="shared" si="113"/>
        <v>0</v>
      </c>
      <c r="K160" s="84">
        <f t="shared" si="113"/>
        <v>0</v>
      </c>
      <c r="L160" s="85"/>
      <c r="M160" s="85"/>
      <c r="N160" s="85"/>
      <c r="O160" s="85">
        <f t="shared" ref="O160:O161" si="114">L160-F160</f>
        <v>0</v>
      </c>
      <c r="P160" s="85">
        <v>0</v>
      </c>
      <c r="Q160" s="85">
        <v>0</v>
      </c>
      <c r="R160" s="85"/>
      <c r="S160" s="85"/>
      <c r="T160" s="85"/>
      <c r="U160" s="85"/>
      <c r="V160" s="85"/>
      <c r="W160" s="85"/>
      <c r="X160" s="82"/>
      <c r="Y160" s="82"/>
      <c r="Z160" s="82"/>
    </row>
    <row r="161" spans="1:26" s="79" customFormat="1" ht="39" hidden="1" customHeight="1" x14ac:dyDescent="0.25">
      <c r="A161" s="52"/>
      <c r="B161" s="51" t="s">
        <v>386</v>
      </c>
      <c r="C161" s="60">
        <v>0</v>
      </c>
      <c r="D161" s="60">
        <v>0</v>
      </c>
      <c r="E161" s="60">
        <v>0</v>
      </c>
      <c r="F161" s="101">
        <v>0</v>
      </c>
      <c r="G161" s="101">
        <v>0</v>
      </c>
      <c r="H161" s="101">
        <v>0</v>
      </c>
      <c r="I161" s="84">
        <f t="shared" si="113"/>
        <v>0</v>
      </c>
      <c r="J161" s="84">
        <f t="shared" si="113"/>
        <v>0</v>
      </c>
      <c r="K161" s="84">
        <f t="shared" si="113"/>
        <v>0</v>
      </c>
      <c r="L161" s="85"/>
      <c r="M161" s="85"/>
      <c r="N161" s="85"/>
      <c r="O161" s="85">
        <f t="shared" si="114"/>
        <v>0</v>
      </c>
      <c r="P161" s="85">
        <v>0</v>
      </c>
      <c r="Q161" s="85">
        <v>0</v>
      </c>
      <c r="R161" s="85"/>
      <c r="S161" s="85"/>
      <c r="T161" s="85"/>
      <c r="U161" s="85"/>
      <c r="V161" s="85"/>
      <c r="W161" s="85"/>
      <c r="X161" s="82"/>
      <c r="Y161" s="82"/>
      <c r="Z161" s="82"/>
    </row>
    <row r="162" spans="1:26" s="79" customFormat="1" ht="62.25" customHeight="1" x14ac:dyDescent="0.25">
      <c r="A162" s="52"/>
      <c r="B162" s="51" t="s">
        <v>278</v>
      </c>
      <c r="C162" s="85">
        <v>8799.32</v>
      </c>
      <c r="D162" s="85">
        <v>125704.6</v>
      </c>
      <c r="E162" s="85">
        <v>0</v>
      </c>
      <c r="F162" s="97">
        <v>8799.32</v>
      </c>
      <c r="G162" s="97">
        <v>125704.6</v>
      </c>
      <c r="H162" s="97">
        <v>0</v>
      </c>
      <c r="I162" s="84">
        <f t="shared" si="113"/>
        <v>0</v>
      </c>
      <c r="J162" s="84">
        <f t="shared" si="113"/>
        <v>0</v>
      </c>
      <c r="K162" s="84">
        <f t="shared" si="113"/>
        <v>0</v>
      </c>
      <c r="L162" s="85"/>
      <c r="M162" s="85"/>
      <c r="N162" s="85"/>
      <c r="O162" s="85">
        <v>0</v>
      </c>
      <c r="P162" s="85">
        <v>0</v>
      </c>
      <c r="Q162" s="85">
        <v>0</v>
      </c>
      <c r="R162" s="85"/>
      <c r="S162" s="85"/>
      <c r="T162" s="85"/>
      <c r="U162" s="85"/>
      <c r="V162" s="85"/>
      <c r="W162" s="85"/>
      <c r="X162" s="82"/>
      <c r="Y162" s="82"/>
      <c r="Z162" s="82"/>
    </row>
    <row r="163" spans="1:26" s="79" customFormat="1" ht="26.25" customHeight="1" x14ac:dyDescent="0.25">
      <c r="A163" s="52"/>
      <c r="B163" s="51" t="s">
        <v>325</v>
      </c>
      <c r="C163" s="85">
        <v>4657.1000000000004</v>
      </c>
      <c r="D163" s="85">
        <v>0</v>
      </c>
      <c r="E163" s="85">
        <v>0</v>
      </c>
      <c r="F163" s="97">
        <v>4657.1000000000004</v>
      </c>
      <c r="G163" s="97">
        <v>0</v>
      </c>
      <c r="H163" s="97">
        <v>0</v>
      </c>
      <c r="I163" s="84">
        <f t="shared" si="113"/>
        <v>0</v>
      </c>
      <c r="J163" s="84">
        <f t="shared" si="113"/>
        <v>0</v>
      </c>
      <c r="K163" s="84">
        <f t="shared" si="113"/>
        <v>0</v>
      </c>
      <c r="L163" s="85"/>
      <c r="M163" s="85"/>
      <c r="N163" s="85"/>
      <c r="O163" s="85"/>
      <c r="P163" s="85"/>
      <c r="Q163" s="85"/>
      <c r="R163" s="85"/>
      <c r="S163" s="85"/>
      <c r="T163" s="85"/>
      <c r="U163" s="85"/>
      <c r="V163" s="85"/>
      <c r="W163" s="85"/>
      <c r="X163" s="82"/>
      <c r="Y163" s="82"/>
      <c r="Z163" s="82"/>
    </row>
    <row r="164" spans="1:26" ht="48.75" customHeight="1" x14ac:dyDescent="0.25">
      <c r="A164" s="93" t="s">
        <v>400</v>
      </c>
      <c r="B164" s="55" t="s">
        <v>401</v>
      </c>
      <c r="C164" s="74">
        <v>3449</v>
      </c>
      <c r="D164" s="74">
        <v>0</v>
      </c>
      <c r="E164" s="74">
        <v>0</v>
      </c>
      <c r="F164" s="100">
        <v>3449</v>
      </c>
      <c r="G164" s="100">
        <v>0</v>
      </c>
      <c r="H164" s="100">
        <v>0</v>
      </c>
      <c r="I164" s="84">
        <f t="shared" si="113"/>
        <v>0</v>
      </c>
      <c r="J164" s="84">
        <f t="shared" si="113"/>
        <v>0</v>
      </c>
      <c r="K164" s="84">
        <f t="shared" si="113"/>
        <v>0</v>
      </c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30"/>
      <c r="Y164" s="30"/>
      <c r="Z164" s="30"/>
    </row>
    <row r="165" spans="1:26" ht="39" customHeight="1" x14ac:dyDescent="0.25">
      <c r="A165" s="50" t="s">
        <v>35</v>
      </c>
      <c r="B165" s="53" t="s">
        <v>34</v>
      </c>
      <c r="C165" s="84">
        <f t="shared" ref="C165:H165" si="115">SUM(C166:C166)</f>
        <v>2152.71</v>
      </c>
      <c r="D165" s="84">
        <f t="shared" si="115"/>
        <v>0</v>
      </c>
      <c r="E165" s="84">
        <f t="shared" si="115"/>
        <v>0</v>
      </c>
      <c r="F165" s="96">
        <f t="shared" si="115"/>
        <v>2152.71</v>
      </c>
      <c r="G165" s="96">
        <f t="shared" si="115"/>
        <v>0</v>
      </c>
      <c r="H165" s="96">
        <f t="shared" si="115"/>
        <v>0</v>
      </c>
      <c r="I165" s="84">
        <f t="shared" si="113"/>
        <v>0</v>
      </c>
      <c r="J165" s="84">
        <f t="shared" si="113"/>
        <v>0</v>
      </c>
      <c r="K165" s="84">
        <f t="shared" si="113"/>
        <v>0</v>
      </c>
      <c r="L165" s="84">
        <f t="shared" ref="L165:T165" si="116">SUM(L166:L166)</f>
        <v>0</v>
      </c>
      <c r="M165" s="84">
        <f t="shared" si="116"/>
        <v>0</v>
      </c>
      <c r="N165" s="84">
        <f t="shared" si="116"/>
        <v>0</v>
      </c>
      <c r="O165" s="84">
        <f t="shared" si="116"/>
        <v>-2152.71</v>
      </c>
      <c r="P165" s="84">
        <f t="shared" si="116"/>
        <v>0</v>
      </c>
      <c r="Q165" s="84">
        <f t="shared" si="116"/>
        <v>0</v>
      </c>
      <c r="R165" s="84">
        <f t="shared" si="116"/>
        <v>0</v>
      </c>
      <c r="S165" s="84">
        <f t="shared" si="116"/>
        <v>0</v>
      </c>
      <c r="T165" s="84">
        <f t="shared" si="116"/>
        <v>0</v>
      </c>
      <c r="U165" s="84"/>
      <c r="V165" s="84"/>
      <c r="W165" s="84"/>
      <c r="X165" s="30"/>
      <c r="Y165" s="30"/>
      <c r="Z165" s="30"/>
    </row>
    <row r="166" spans="1:26" s="79" customFormat="1" ht="36" customHeight="1" x14ac:dyDescent="0.25">
      <c r="A166" s="52"/>
      <c r="B166" s="51" t="s">
        <v>326</v>
      </c>
      <c r="C166" s="85">
        <v>2152.71</v>
      </c>
      <c r="D166" s="85">
        <v>0</v>
      </c>
      <c r="E166" s="85">
        <v>0</v>
      </c>
      <c r="F166" s="97">
        <v>2152.71</v>
      </c>
      <c r="G166" s="97">
        <v>0</v>
      </c>
      <c r="H166" s="97">
        <v>0</v>
      </c>
      <c r="I166" s="84">
        <f t="shared" si="113"/>
        <v>0</v>
      </c>
      <c r="J166" s="84">
        <f t="shared" si="113"/>
        <v>0</v>
      </c>
      <c r="K166" s="84">
        <f t="shared" si="113"/>
        <v>0</v>
      </c>
      <c r="L166" s="85"/>
      <c r="M166" s="85"/>
      <c r="N166" s="85"/>
      <c r="O166" s="85">
        <f t="shared" ref="O166" si="117">L166-F166</f>
        <v>-2152.71</v>
      </c>
      <c r="P166" s="85">
        <v>0</v>
      </c>
      <c r="Q166" s="85">
        <v>0</v>
      </c>
      <c r="R166" s="85"/>
      <c r="S166" s="85"/>
      <c r="T166" s="85"/>
      <c r="U166" s="85"/>
      <c r="V166" s="85"/>
      <c r="W166" s="85"/>
      <c r="X166" s="82"/>
      <c r="Y166" s="82"/>
      <c r="Z166" s="82"/>
    </row>
    <row r="167" spans="1:26" ht="37.5" hidden="1" customHeight="1" x14ac:dyDescent="0.25">
      <c r="A167" s="50" t="s">
        <v>242</v>
      </c>
      <c r="B167" s="53" t="s">
        <v>241</v>
      </c>
      <c r="C167" s="84">
        <f>SUM(C168:C169)</f>
        <v>0</v>
      </c>
      <c r="D167" s="84">
        <f t="shared" ref="D167:E167" si="118">SUM(D168:D169)</f>
        <v>0</v>
      </c>
      <c r="E167" s="84">
        <f t="shared" si="118"/>
        <v>0</v>
      </c>
      <c r="F167" s="96">
        <f>SUM(F168:F169)</f>
        <v>0</v>
      </c>
      <c r="G167" s="96">
        <f t="shared" ref="G167:H167" si="119">SUM(G168:G169)</f>
        <v>0</v>
      </c>
      <c r="H167" s="96">
        <f t="shared" si="119"/>
        <v>0</v>
      </c>
      <c r="I167" s="84"/>
      <c r="J167" s="84"/>
      <c r="K167" s="84"/>
      <c r="L167" s="84">
        <f>SUM(L168:L169)</f>
        <v>0</v>
      </c>
      <c r="M167" s="84">
        <f t="shared" ref="M167:N167" si="120">SUM(M168:M169)</f>
        <v>0</v>
      </c>
      <c r="N167" s="84">
        <f t="shared" si="120"/>
        <v>0</v>
      </c>
      <c r="O167" s="84"/>
      <c r="P167" s="84"/>
      <c r="Q167" s="84"/>
      <c r="R167" s="84">
        <f>SUM(R168:R169)</f>
        <v>0</v>
      </c>
      <c r="S167" s="84">
        <f t="shared" ref="S167:T167" si="121">SUM(S168:S169)</f>
        <v>0</v>
      </c>
      <c r="T167" s="84">
        <f t="shared" si="121"/>
        <v>0</v>
      </c>
      <c r="U167" s="84"/>
      <c r="V167" s="84"/>
      <c r="W167" s="84"/>
      <c r="X167" s="30"/>
      <c r="Y167" s="30"/>
      <c r="Z167" s="30"/>
    </row>
    <row r="168" spans="1:26" s="79" customFormat="1" ht="50.25" hidden="1" customHeight="1" x14ac:dyDescent="0.25">
      <c r="A168" s="52"/>
      <c r="B168" s="51" t="s">
        <v>327</v>
      </c>
      <c r="C168" s="85">
        <v>0</v>
      </c>
      <c r="D168" s="57">
        <v>0</v>
      </c>
      <c r="E168" s="57">
        <v>0</v>
      </c>
      <c r="F168" s="97"/>
      <c r="G168" s="97"/>
      <c r="H168" s="97"/>
      <c r="I168" s="85"/>
      <c r="J168" s="85"/>
      <c r="K168" s="85"/>
      <c r="L168" s="85"/>
      <c r="M168" s="85"/>
      <c r="N168" s="85"/>
      <c r="O168" s="85"/>
      <c r="P168" s="85"/>
      <c r="Q168" s="85"/>
      <c r="R168" s="85"/>
      <c r="S168" s="85"/>
      <c r="T168" s="85"/>
      <c r="U168" s="85"/>
      <c r="V168" s="85"/>
      <c r="W168" s="85"/>
      <c r="X168" s="82"/>
      <c r="Y168" s="82"/>
      <c r="Z168" s="82"/>
    </row>
    <row r="169" spans="1:26" s="79" customFormat="1" ht="35.25" hidden="1" customHeight="1" x14ac:dyDescent="0.25">
      <c r="A169" s="52"/>
      <c r="B169" s="51" t="s">
        <v>328</v>
      </c>
      <c r="C169" s="85">
        <v>0</v>
      </c>
      <c r="D169" s="57">
        <v>0</v>
      </c>
      <c r="E169" s="57">
        <v>0</v>
      </c>
      <c r="F169" s="97"/>
      <c r="G169" s="97"/>
      <c r="H169" s="97"/>
      <c r="I169" s="85"/>
      <c r="J169" s="85"/>
      <c r="K169" s="85"/>
      <c r="L169" s="85"/>
      <c r="M169" s="85"/>
      <c r="N169" s="85"/>
      <c r="O169" s="85"/>
      <c r="P169" s="85"/>
      <c r="Q169" s="85"/>
      <c r="R169" s="85"/>
      <c r="S169" s="85"/>
      <c r="T169" s="85"/>
      <c r="U169" s="85"/>
      <c r="V169" s="85"/>
      <c r="W169" s="85"/>
      <c r="X169" s="82"/>
      <c r="Y169" s="82"/>
      <c r="Z169" s="82"/>
    </row>
    <row r="170" spans="1:26" ht="71.25" hidden="1" customHeight="1" x14ac:dyDescent="0.25">
      <c r="A170" s="50" t="s">
        <v>289</v>
      </c>
      <c r="B170" s="53" t="s">
        <v>288</v>
      </c>
      <c r="C170" s="84">
        <v>0</v>
      </c>
      <c r="D170" s="84">
        <v>0</v>
      </c>
      <c r="E170" s="84">
        <v>0</v>
      </c>
      <c r="F170" s="96">
        <v>0</v>
      </c>
      <c r="G170" s="96">
        <v>0</v>
      </c>
      <c r="H170" s="96">
        <v>0</v>
      </c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30"/>
      <c r="Y170" s="30"/>
      <c r="Z170" s="30"/>
    </row>
    <row r="171" spans="1:26" ht="111" customHeight="1" x14ac:dyDescent="0.25">
      <c r="A171" s="50" t="s">
        <v>33</v>
      </c>
      <c r="B171" s="53" t="s">
        <v>413</v>
      </c>
      <c r="C171" s="84">
        <f>C173</f>
        <v>0</v>
      </c>
      <c r="D171" s="84">
        <f t="shared" ref="D171:H171" si="122">D173</f>
        <v>0</v>
      </c>
      <c r="E171" s="84">
        <f t="shared" si="122"/>
        <v>0</v>
      </c>
      <c r="F171" s="96">
        <f t="shared" si="122"/>
        <v>445198.72</v>
      </c>
      <c r="G171" s="96">
        <f t="shared" si="122"/>
        <v>0</v>
      </c>
      <c r="H171" s="96">
        <f t="shared" si="122"/>
        <v>0</v>
      </c>
      <c r="I171" s="84">
        <f t="shared" ref="I171:K186" si="123">F171-C171</f>
        <v>445198.72</v>
      </c>
      <c r="J171" s="84">
        <f t="shared" si="123"/>
        <v>0</v>
      </c>
      <c r="K171" s="84">
        <f t="shared" si="123"/>
        <v>0</v>
      </c>
      <c r="L171" s="84" t="e">
        <f>#REF!+#REF!+#REF!+#REF!+#REF!+#REF!+#REF!</f>
        <v>#REF!</v>
      </c>
      <c r="M171" s="84" t="e">
        <f>#REF!+#REF!+#REF!+#REF!+#REF!+#REF!+#REF!</f>
        <v>#REF!</v>
      </c>
      <c r="N171" s="84" t="e">
        <f>#REF!+#REF!+#REF!+#REF!+#REF!+#REF!+#REF!</f>
        <v>#REF!</v>
      </c>
      <c r="O171" s="84" t="e">
        <f t="shared" ref="O171:Q171" si="124">L171-F171</f>
        <v>#REF!</v>
      </c>
      <c r="P171" s="84" t="e">
        <f t="shared" si="124"/>
        <v>#REF!</v>
      </c>
      <c r="Q171" s="84" t="e">
        <f t="shared" si="124"/>
        <v>#REF!</v>
      </c>
      <c r="R171" s="84" t="e">
        <f>#REF!+#REF!+#REF!+#REF!+#REF!+#REF!+#REF!</f>
        <v>#REF!</v>
      </c>
      <c r="S171" s="84" t="e">
        <f>#REF!+#REF!+#REF!+#REF!+#REF!+#REF!+#REF!</f>
        <v>#REF!</v>
      </c>
      <c r="T171" s="84" t="e">
        <f>#REF!+#REF!+#REF!+#REF!+#REF!+#REF!+#REF!</f>
        <v>#REF!</v>
      </c>
      <c r="U171" s="84"/>
      <c r="V171" s="84"/>
      <c r="W171" s="84"/>
      <c r="X171" s="30"/>
      <c r="Y171" s="30"/>
      <c r="Z171" s="30"/>
    </row>
    <row r="172" spans="1:26" ht="117.75" customHeight="1" x14ac:dyDescent="0.25">
      <c r="A172" s="80" t="s">
        <v>409</v>
      </c>
      <c r="B172" s="81" t="s">
        <v>413</v>
      </c>
      <c r="C172" s="84">
        <f>C173</f>
        <v>0</v>
      </c>
      <c r="D172" s="84">
        <f t="shared" ref="D172:H172" si="125">D173</f>
        <v>0</v>
      </c>
      <c r="E172" s="84">
        <f t="shared" si="125"/>
        <v>0</v>
      </c>
      <c r="F172" s="96">
        <f t="shared" si="125"/>
        <v>445198.72</v>
      </c>
      <c r="G172" s="96">
        <f t="shared" si="125"/>
        <v>0</v>
      </c>
      <c r="H172" s="96">
        <f t="shared" si="125"/>
        <v>0</v>
      </c>
      <c r="I172" s="84">
        <f t="shared" si="123"/>
        <v>445198.72</v>
      </c>
      <c r="J172" s="84">
        <f t="shared" si="123"/>
        <v>0</v>
      </c>
      <c r="K172" s="84">
        <f t="shared" si="123"/>
        <v>0</v>
      </c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30"/>
      <c r="Y172" s="30"/>
      <c r="Z172" s="30"/>
    </row>
    <row r="173" spans="1:26" ht="65.25" customHeight="1" x14ac:dyDescent="0.25">
      <c r="A173" s="50"/>
      <c r="B173" s="77" t="s">
        <v>408</v>
      </c>
      <c r="C173" s="85">
        <v>0</v>
      </c>
      <c r="D173" s="85">
        <v>0</v>
      </c>
      <c r="E173" s="85">
        <v>0</v>
      </c>
      <c r="F173" s="98">
        <v>445198.72</v>
      </c>
      <c r="G173" s="97">
        <v>0</v>
      </c>
      <c r="H173" s="97">
        <v>0</v>
      </c>
      <c r="I173" s="75">
        <f t="shared" si="123"/>
        <v>445198.72</v>
      </c>
      <c r="J173" s="85">
        <f t="shared" si="123"/>
        <v>0</v>
      </c>
      <c r="K173" s="85">
        <f t="shared" si="123"/>
        <v>0</v>
      </c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30"/>
      <c r="Y173" s="30"/>
      <c r="Z173" s="30"/>
    </row>
    <row r="174" spans="1:26" ht="36" customHeight="1" x14ac:dyDescent="0.25">
      <c r="A174" s="50" t="s">
        <v>32</v>
      </c>
      <c r="B174" s="21" t="s">
        <v>31</v>
      </c>
      <c r="C174" s="84">
        <f>SUM(C175:C189)</f>
        <v>1678607.7300000002</v>
      </c>
      <c r="D174" s="84">
        <f>SUM(D175:D188)</f>
        <v>745239.81</v>
      </c>
      <c r="E174" s="84">
        <f>SUM(E175:E188)</f>
        <v>376918.79</v>
      </c>
      <c r="F174" s="96">
        <f>SUM(F175:F189)</f>
        <v>1710242.61</v>
      </c>
      <c r="G174" s="96">
        <f>SUM(G175:G188)</f>
        <v>745239.81</v>
      </c>
      <c r="H174" s="96">
        <f>SUM(H175:H188)</f>
        <v>376918.79</v>
      </c>
      <c r="I174" s="84">
        <f t="shared" si="123"/>
        <v>31634.879999999888</v>
      </c>
      <c r="J174" s="84">
        <f t="shared" si="123"/>
        <v>0</v>
      </c>
      <c r="K174" s="84">
        <f t="shared" si="123"/>
        <v>0</v>
      </c>
      <c r="L174" s="84">
        <f t="shared" ref="L174:T174" si="126">SUM(L175:L185)</f>
        <v>0</v>
      </c>
      <c r="M174" s="84">
        <f t="shared" si="126"/>
        <v>0</v>
      </c>
      <c r="N174" s="84">
        <f t="shared" si="126"/>
        <v>0</v>
      </c>
      <c r="O174" s="84">
        <f t="shared" si="126"/>
        <v>-1561666.95</v>
      </c>
      <c r="P174" s="84">
        <f t="shared" si="126"/>
        <v>-529292.21</v>
      </c>
      <c r="Q174" s="84">
        <f t="shared" si="126"/>
        <v>-122381.19</v>
      </c>
      <c r="R174" s="84">
        <f t="shared" si="126"/>
        <v>0</v>
      </c>
      <c r="S174" s="84">
        <f t="shared" si="126"/>
        <v>0</v>
      </c>
      <c r="T174" s="84">
        <f t="shared" si="126"/>
        <v>0</v>
      </c>
      <c r="U174" s="84">
        <f>R174-L174</f>
        <v>0</v>
      </c>
      <c r="V174" s="84">
        <f>S174-M174</f>
        <v>0</v>
      </c>
      <c r="W174" s="84">
        <f>T174-N174</f>
        <v>0</v>
      </c>
      <c r="X174" s="30"/>
      <c r="Y174" s="30"/>
      <c r="Z174" s="30"/>
    </row>
    <row r="175" spans="1:26" s="79" customFormat="1" ht="47.25" customHeight="1" x14ac:dyDescent="0.25">
      <c r="A175" s="52"/>
      <c r="B175" s="51" t="s">
        <v>329</v>
      </c>
      <c r="C175" s="85">
        <v>4516</v>
      </c>
      <c r="D175" s="85">
        <v>4752</v>
      </c>
      <c r="E175" s="85">
        <v>0</v>
      </c>
      <c r="F175" s="97">
        <v>4516</v>
      </c>
      <c r="G175" s="97">
        <v>4752</v>
      </c>
      <c r="H175" s="97">
        <v>0</v>
      </c>
      <c r="I175" s="84">
        <f t="shared" si="123"/>
        <v>0</v>
      </c>
      <c r="J175" s="84">
        <f t="shared" si="123"/>
        <v>0</v>
      </c>
      <c r="K175" s="84">
        <f t="shared" si="123"/>
        <v>0</v>
      </c>
      <c r="L175" s="85"/>
      <c r="M175" s="85"/>
      <c r="N175" s="85"/>
      <c r="O175" s="85"/>
      <c r="P175" s="85"/>
      <c r="Q175" s="85"/>
      <c r="R175" s="85"/>
      <c r="S175" s="85"/>
      <c r="T175" s="85"/>
      <c r="U175" s="85"/>
      <c r="V175" s="85"/>
      <c r="W175" s="85"/>
      <c r="X175" s="82"/>
      <c r="Y175" s="82"/>
      <c r="Z175" s="82"/>
    </row>
    <row r="176" spans="1:26" s="79" customFormat="1" ht="63" customHeight="1" x14ac:dyDescent="0.25">
      <c r="A176" s="52"/>
      <c r="B176" s="51" t="s">
        <v>291</v>
      </c>
      <c r="C176" s="85">
        <v>1611.56</v>
      </c>
      <c r="D176" s="85">
        <v>1682.47</v>
      </c>
      <c r="E176" s="85">
        <v>1753.14</v>
      </c>
      <c r="F176" s="97">
        <v>1611.56</v>
      </c>
      <c r="G176" s="97">
        <v>1682.47</v>
      </c>
      <c r="H176" s="97">
        <v>1753.14</v>
      </c>
      <c r="I176" s="84">
        <f t="shared" si="123"/>
        <v>0</v>
      </c>
      <c r="J176" s="84">
        <f t="shared" si="123"/>
        <v>0</v>
      </c>
      <c r="K176" s="84">
        <f t="shared" si="123"/>
        <v>0</v>
      </c>
      <c r="L176" s="85"/>
      <c r="M176" s="85"/>
      <c r="N176" s="85"/>
      <c r="O176" s="85">
        <f t="shared" ref="O176:Q177" si="127">L176-F176</f>
        <v>-1611.56</v>
      </c>
      <c r="P176" s="85">
        <f t="shared" si="127"/>
        <v>-1682.47</v>
      </c>
      <c r="Q176" s="85">
        <f t="shared" si="127"/>
        <v>-1753.14</v>
      </c>
      <c r="R176" s="85"/>
      <c r="S176" s="85"/>
      <c r="T176" s="85"/>
      <c r="U176" s="85"/>
      <c r="V176" s="85"/>
      <c r="W176" s="85"/>
      <c r="X176" s="82"/>
      <c r="Y176" s="82"/>
      <c r="Z176" s="82"/>
    </row>
    <row r="177" spans="1:26" s="79" customFormat="1" ht="49.5" customHeight="1" x14ac:dyDescent="0.25">
      <c r="A177" s="52"/>
      <c r="B177" s="51" t="s">
        <v>290</v>
      </c>
      <c r="C177" s="85">
        <v>30720</v>
      </c>
      <c r="D177" s="85">
        <v>0</v>
      </c>
      <c r="E177" s="85">
        <v>0</v>
      </c>
      <c r="F177" s="97">
        <v>30720</v>
      </c>
      <c r="G177" s="97">
        <v>0</v>
      </c>
      <c r="H177" s="97">
        <v>0</v>
      </c>
      <c r="I177" s="84">
        <f t="shared" si="123"/>
        <v>0</v>
      </c>
      <c r="J177" s="84">
        <f t="shared" si="123"/>
        <v>0</v>
      </c>
      <c r="K177" s="84">
        <f t="shared" si="123"/>
        <v>0</v>
      </c>
      <c r="L177" s="85"/>
      <c r="M177" s="85"/>
      <c r="N177" s="85"/>
      <c r="O177" s="85">
        <f t="shared" si="127"/>
        <v>-30720</v>
      </c>
      <c r="P177" s="85">
        <f t="shared" si="127"/>
        <v>0</v>
      </c>
      <c r="Q177" s="85">
        <f t="shared" si="127"/>
        <v>0</v>
      </c>
      <c r="R177" s="85"/>
      <c r="S177" s="85"/>
      <c r="T177" s="85"/>
      <c r="U177" s="85"/>
      <c r="V177" s="85"/>
      <c r="W177" s="85"/>
      <c r="X177" s="82"/>
      <c r="Y177" s="82"/>
      <c r="Z177" s="82"/>
    </row>
    <row r="178" spans="1:26" s="79" customFormat="1" ht="49.5" customHeight="1" x14ac:dyDescent="0.25">
      <c r="A178" s="52"/>
      <c r="B178" s="51" t="s">
        <v>406</v>
      </c>
      <c r="C178" s="85">
        <v>0</v>
      </c>
      <c r="D178" s="85">
        <v>0</v>
      </c>
      <c r="E178" s="85">
        <v>0</v>
      </c>
      <c r="F178" s="98">
        <v>31634.880000000001</v>
      </c>
      <c r="G178" s="97">
        <v>0</v>
      </c>
      <c r="H178" s="97">
        <v>0</v>
      </c>
      <c r="I178" s="76">
        <f t="shared" si="123"/>
        <v>31634.880000000001</v>
      </c>
      <c r="J178" s="84">
        <f t="shared" si="123"/>
        <v>0</v>
      </c>
      <c r="K178" s="84">
        <f t="shared" si="123"/>
        <v>0</v>
      </c>
      <c r="L178" s="85"/>
      <c r="M178" s="85"/>
      <c r="N178" s="85"/>
      <c r="O178" s="85"/>
      <c r="P178" s="85"/>
      <c r="Q178" s="85"/>
      <c r="R178" s="85"/>
      <c r="S178" s="85"/>
      <c r="T178" s="85"/>
      <c r="U178" s="85"/>
      <c r="V178" s="85"/>
      <c r="W178" s="85"/>
      <c r="X178" s="82"/>
      <c r="Y178" s="82"/>
      <c r="Z178" s="82"/>
    </row>
    <row r="179" spans="1:26" s="79" customFormat="1" ht="52.5" customHeight="1" x14ac:dyDescent="0.25">
      <c r="A179" s="52"/>
      <c r="B179" s="51" t="s">
        <v>237</v>
      </c>
      <c r="C179" s="85">
        <v>46241.4</v>
      </c>
      <c r="D179" s="85">
        <v>45970.6</v>
      </c>
      <c r="E179" s="85">
        <v>45970.6</v>
      </c>
      <c r="F179" s="97">
        <v>46241.4</v>
      </c>
      <c r="G179" s="97">
        <v>45970.6</v>
      </c>
      <c r="H179" s="97">
        <v>45970.6</v>
      </c>
      <c r="I179" s="84">
        <f t="shared" si="123"/>
        <v>0</v>
      </c>
      <c r="J179" s="84">
        <f t="shared" si="123"/>
        <v>0</v>
      </c>
      <c r="K179" s="84">
        <f t="shared" si="123"/>
        <v>0</v>
      </c>
      <c r="L179" s="85"/>
      <c r="M179" s="85"/>
      <c r="N179" s="85"/>
      <c r="O179" s="85"/>
      <c r="P179" s="85"/>
      <c r="Q179" s="85"/>
      <c r="R179" s="85"/>
      <c r="S179" s="85"/>
      <c r="T179" s="85"/>
      <c r="U179" s="85"/>
      <c r="V179" s="85"/>
      <c r="W179" s="85"/>
      <c r="X179" s="82"/>
      <c r="Y179" s="82"/>
      <c r="Z179" s="82"/>
    </row>
    <row r="180" spans="1:26" s="79" customFormat="1" ht="33" customHeight="1" x14ac:dyDescent="0.25">
      <c r="A180" s="52"/>
      <c r="B180" s="51" t="s">
        <v>238</v>
      </c>
      <c r="C180" s="85">
        <v>6405</v>
      </c>
      <c r="D180" s="57">
        <v>6670</v>
      </c>
      <c r="E180" s="57">
        <v>6722</v>
      </c>
      <c r="F180" s="97">
        <v>6405</v>
      </c>
      <c r="G180" s="98">
        <v>6670</v>
      </c>
      <c r="H180" s="98">
        <v>6722</v>
      </c>
      <c r="I180" s="84">
        <f t="shared" si="123"/>
        <v>0</v>
      </c>
      <c r="J180" s="84">
        <f t="shared" si="123"/>
        <v>0</v>
      </c>
      <c r="K180" s="84">
        <f t="shared" si="123"/>
        <v>0</v>
      </c>
      <c r="L180" s="85"/>
      <c r="M180" s="85"/>
      <c r="N180" s="85"/>
      <c r="O180" s="85"/>
      <c r="P180" s="85"/>
      <c r="Q180" s="85"/>
      <c r="R180" s="85"/>
      <c r="S180" s="85"/>
      <c r="T180" s="85"/>
      <c r="U180" s="85"/>
      <c r="V180" s="85"/>
      <c r="W180" s="85"/>
      <c r="X180" s="82"/>
      <c r="Y180" s="82"/>
      <c r="Z180" s="82"/>
    </row>
    <row r="181" spans="1:26" s="79" customFormat="1" ht="33" customHeight="1" x14ac:dyDescent="0.25">
      <c r="A181" s="52"/>
      <c r="B181" s="51" t="s">
        <v>403</v>
      </c>
      <c r="C181" s="85">
        <v>17288.38</v>
      </c>
      <c r="D181" s="85">
        <v>148555</v>
      </c>
      <c r="E181" s="85">
        <v>191845</v>
      </c>
      <c r="F181" s="97">
        <v>17288.38</v>
      </c>
      <c r="G181" s="97">
        <v>148555</v>
      </c>
      <c r="H181" s="97">
        <v>191845</v>
      </c>
      <c r="I181" s="84">
        <f t="shared" si="123"/>
        <v>0</v>
      </c>
      <c r="J181" s="84">
        <f t="shared" si="123"/>
        <v>0</v>
      </c>
      <c r="K181" s="84">
        <f t="shared" si="123"/>
        <v>0</v>
      </c>
      <c r="L181" s="85"/>
      <c r="M181" s="85"/>
      <c r="N181" s="85"/>
      <c r="O181" s="85"/>
      <c r="P181" s="85"/>
      <c r="Q181" s="85"/>
      <c r="R181" s="85"/>
      <c r="S181" s="85"/>
      <c r="T181" s="85"/>
      <c r="U181" s="85"/>
      <c r="V181" s="85"/>
      <c r="W181" s="85"/>
      <c r="X181" s="82"/>
      <c r="Y181" s="82"/>
      <c r="Z181" s="82"/>
    </row>
    <row r="182" spans="1:26" s="79" customFormat="1" ht="49.5" customHeight="1" x14ac:dyDescent="0.25">
      <c r="A182" s="22"/>
      <c r="B182" s="46" t="s">
        <v>359</v>
      </c>
      <c r="C182" s="60">
        <v>166393.56</v>
      </c>
      <c r="D182" s="60">
        <v>131753.4</v>
      </c>
      <c r="E182" s="60">
        <v>0</v>
      </c>
      <c r="F182" s="101">
        <v>166393.56</v>
      </c>
      <c r="G182" s="101">
        <v>131753.4</v>
      </c>
      <c r="H182" s="101">
        <v>0</v>
      </c>
      <c r="I182" s="84">
        <f t="shared" si="123"/>
        <v>0</v>
      </c>
      <c r="J182" s="84">
        <f t="shared" si="123"/>
        <v>0</v>
      </c>
      <c r="K182" s="84">
        <f t="shared" si="123"/>
        <v>0</v>
      </c>
      <c r="L182" s="85"/>
      <c r="M182" s="85"/>
      <c r="N182" s="85"/>
      <c r="O182" s="85">
        <f t="shared" ref="O182:Q185" si="128">L182-F182</f>
        <v>-166393.56</v>
      </c>
      <c r="P182" s="85">
        <f t="shared" si="128"/>
        <v>-131753.4</v>
      </c>
      <c r="Q182" s="85">
        <f t="shared" si="128"/>
        <v>0</v>
      </c>
      <c r="R182" s="85"/>
      <c r="S182" s="85"/>
      <c r="T182" s="85"/>
      <c r="U182" s="85"/>
      <c r="V182" s="85"/>
      <c r="W182" s="85"/>
      <c r="X182" s="82"/>
      <c r="Y182" s="82"/>
      <c r="Z182" s="82"/>
    </row>
    <row r="183" spans="1:26" s="79" customFormat="1" ht="47.25" customHeight="1" x14ac:dyDescent="0.25">
      <c r="A183" s="22"/>
      <c r="B183" s="65" t="s">
        <v>407</v>
      </c>
      <c r="C183" s="57">
        <f>672971.76+137492.39</f>
        <v>810464.15</v>
      </c>
      <c r="D183" s="57">
        <f>505501.77-109645.43</f>
        <v>395856.34</v>
      </c>
      <c r="E183" s="60">
        <v>120628.05</v>
      </c>
      <c r="F183" s="98">
        <f>672971.76+137492.39</f>
        <v>810464.15</v>
      </c>
      <c r="G183" s="98">
        <f>505501.77-109645.43</f>
        <v>395856.34</v>
      </c>
      <c r="H183" s="101">
        <v>120628.05</v>
      </c>
      <c r="I183" s="84">
        <f t="shared" si="123"/>
        <v>0</v>
      </c>
      <c r="J183" s="84">
        <f t="shared" si="123"/>
        <v>0</v>
      </c>
      <c r="K183" s="84">
        <f t="shared" si="123"/>
        <v>0</v>
      </c>
      <c r="L183" s="85"/>
      <c r="M183" s="85"/>
      <c r="N183" s="85"/>
      <c r="O183" s="85">
        <f t="shared" si="128"/>
        <v>-810464.15</v>
      </c>
      <c r="P183" s="85">
        <f t="shared" si="128"/>
        <v>-395856.34</v>
      </c>
      <c r="Q183" s="85">
        <f t="shared" si="128"/>
        <v>-120628.05</v>
      </c>
      <c r="R183" s="89"/>
      <c r="S183" s="89"/>
      <c r="T183" s="89"/>
      <c r="U183" s="86">
        <f t="shared" ref="U183:W183" si="129">R183-L183</f>
        <v>0</v>
      </c>
      <c r="V183" s="86">
        <f t="shared" si="129"/>
        <v>0</v>
      </c>
      <c r="W183" s="86">
        <f t="shared" si="129"/>
        <v>0</v>
      </c>
      <c r="X183" s="82"/>
      <c r="Y183" s="82"/>
      <c r="Z183" s="82"/>
    </row>
    <row r="184" spans="1:26" s="79" customFormat="1" ht="37.5" customHeight="1" x14ac:dyDescent="0.25">
      <c r="A184" s="22"/>
      <c r="B184" s="46" t="s">
        <v>360</v>
      </c>
      <c r="C184" s="57">
        <f>501744.85+25576.97</f>
        <v>527321.81999999995</v>
      </c>
      <c r="D184" s="57">
        <v>0</v>
      </c>
      <c r="E184" s="60">
        <v>0</v>
      </c>
      <c r="F184" s="98">
        <f>501744.85+25576.97</f>
        <v>527321.81999999995</v>
      </c>
      <c r="G184" s="98">
        <v>0</v>
      </c>
      <c r="H184" s="101">
        <v>0</v>
      </c>
      <c r="I184" s="84">
        <f t="shared" si="123"/>
        <v>0</v>
      </c>
      <c r="J184" s="84">
        <f t="shared" si="123"/>
        <v>0</v>
      </c>
      <c r="K184" s="84">
        <f t="shared" si="123"/>
        <v>0</v>
      </c>
      <c r="L184" s="85"/>
      <c r="M184" s="85"/>
      <c r="N184" s="85"/>
      <c r="O184" s="85">
        <f t="shared" si="128"/>
        <v>-527321.81999999995</v>
      </c>
      <c r="P184" s="85">
        <f t="shared" si="128"/>
        <v>0</v>
      </c>
      <c r="Q184" s="85">
        <f t="shared" si="128"/>
        <v>0</v>
      </c>
      <c r="R184" s="85"/>
      <c r="S184" s="85"/>
      <c r="T184" s="85"/>
      <c r="U184" s="85"/>
      <c r="V184" s="85"/>
      <c r="W184" s="85"/>
      <c r="X184" s="82"/>
      <c r="Y184" s="82"/>
      <c r="Z184" s="82"/>
    </row>
    <row r="185" spans="1:26" s="79" customFormat="1" ht="37.5" customHeight="1" x14ac:dyDescent="0.25">
      <c r="A185" s="22"/>
      <c r="B185" s="46" t="s">
        <v>361</v>
      </c>
      <c r="C185" s="57">
        <f>19442.32+5713.54</f>
        <v>25155.86</v>
      </c>
      <c r="D185" s="57">
        <v>0</v>
      </c>
      <c r="E185" s="60">
        <v>0</v>
      </c>
      <c r="F185" s="98">
        <f>19442.32+5713.54</f>
        <v>25155.86</v>
      </c>
      <c r="G185" s="98">
        <v>0</v>
      </c>
      <c r="H185" s="101">
        <v>0</v>
      </c>
      <c r="I185" s="84">
        <f t="shared" si="123"/>
        <v>0</v>
      </c>
      <c r="J185" s="84">
        <f t="shared" si="123"/>
        <v>0</v>
      </c>
      <c r="K185" s="84">
        <f t="shared" si="123"/>
        <v>0</v>
      </c>
      <c r="L185" s="85"/>
      <c r="M185" s="85"/>
      <c r="N185" s="85"/>
      <c r="O185" s="85">
        <f t="shared" si="128"/>
        <v>-25155.86</v>
      </c>
      <c r="P185" s="85">
        <f t="shared" si="128"/>
        <v>0</v>
      </c>
      <c r="Q185" s="85">
        <f t="shared" si="128"/>
        <v>0</v>
      </c>
      <c r="R185" s="85"/>
      <c r="S185" s="85"/>
      <c r="T185" s="85"/>
      <c r="U185" s="85"/>
      <c r="V185" s="85"/>
      <c r="W185" s="85"/>
      <c r="X185" s="82"/>
      <c r="Y185" s="82"/>
      <c r="Z185" s="82"/>
    </row>
    <row r="186" spans="1:26" s="79" customFormat="1" ht="29.25" customHeight="1" x14ac:dyDescent="0.25">
      <c r="A186" s="22"/>
      <c r="B186" s="46" t="s">
        <v>372</v>
      </c>
      <c r="C186" s="60">
        <v>32490</v>
      </c>
      <c r="D186" s="60">
        <v>0</v>
      </c>
      <c r="E186" s="60">
        <v>0</v>
      </c>
      <c r="F186" s="101">
        <v>32490</v>
      </c>
      <c r="G186" s="101">
        <v>0</v>
      </c>
      <c r="H186" s="101">
        <v>0</v>
      </c>
      <c r="I186" s="84">
        <f t="shared" si="123"/>
        <v>0</v>
      </c>
      <c r="J186" s="84">
        <f t="shared" si="123"/>
        <v>0</v>
      </c>
      <c r="K186" s="84">
        <f t="shared" si="123"/>
        <v>0</v>
      </c>
      <c r="L186" s="85"/>
      <c r="M186" s="85"/>
      <c r="N186" s="85"/>
      <c r="O186" s="85"/>
      <c r="P186" s="85"/>
      <c r="Q186" s="85"/>
      <c r="R186" s="85"/>
      <c r="S186" s="85"/>
      <c r="T186" s="85"/>
      <c r="U186" s="85"/>
      <c r="V186" s="85"/>
      <c r="W186" s="85"/>
      <c r="X186" s="82"/>
      <c r="Y186" s="82"/>
      <c r="Z186" s="82"/>
    </row>
    <row r="187" spans="1:26" s="79" customFormat="1" ht="37.5" customHeight="1" x14ac:dyDescent="0.25">
      <c r="A187" s="22"/>
      <c r="B187" s="46" t="s">
        <v>373</v>
      </c>
      <c r="C187" s="60">
        <v>10000</v>
      </c>
      <c r="D187" s="60">
        <v>10000</v>
      </c>
      <c r="E187" s="60">
        <v>10000</v>
      </c>
      <c r="F187" s="101">
        <v>10000</v>
      </c>
      <c r="G187" s="101">
        <v>10000</v>
      </c>
      <c r="H187" s="101">
        <v>10000</v>
      </c>
      <c r="I187" s="84">
        <f t="shared" ref="I187:K187" si="130">F187-C187</f>
        <v>0</v>
      </c>
      <c r="J187" s="84">
        <f t="shared" si="130"/>
        <v>0</v>
      </c>
      <c r="K187" s="84">
        <f t="shared" si="130"/>
        <v>0</v>
      </c>
      <c r="L187" s="85"/>
      <c r="M187" s="85"/>
      <c r="N187" s="85"/>
      <c r="O187" s="85"/>
      <c r="P187" s="85"/>
      <c r="Q187" s="85"/>
      <c r="R187" s="85"/>
      <c r="S187" s="85"/>
      <c r="T187" s="85"/>
      <c r="U187" s="85"/>
      <c r="V187" s="85"/>
      <c r="W187" s="85"/>
      <c r="X187" s="82"/>
      <c r="Y187" s="82"/>
      <c r="Z187" s="82"/>
    </row>
    <row r="188" spans="1:26" s="79" customFormat="1" ht="33.75" hidden="1" customHeight="1" x14ac:dyDescent="0.25">
      <c r="A188" s="22"/>
      <c r="B188" s="51"/>
      <c r="C188" s="85"/>
      <c r="D188" s="85"/>
      <c r="E188" s="85"/>
      <c r="F188" s="97"/>
      <c r="G188" s="97"/>
      <c r="H188" s="97"/>
      <c r="I188" s="85"/>
      <c r="J188" s="85"/>
      <c r="K188" s="85"/>
      <c r="L188" s="85"/>
      <c r="M188" s="85"/>
      <c r="N188" s="85"/>
      <c r="O188" s="85"/>
      <c r="P188" s="85"/>
      <c r="Q188" s="85"/>
      <c r="R188" s="85"/>
      <c r="S188" s="85"/>
      <c r="T188" s="85"/>
      <c r="U188" s="85"/>
      <c r="V188" s="85"/>
      <c r="W188" s="85"/>
      <c r="X188" s="82"/>
      <c r="Y188" s="82"/>
      <c r="Z188" s="82"/>
    </row>
    <row r="189" spans="1:26" s="79" customFormat="1" ht="47.25" hidden="1" customHeight="1" x14ac:dyDescent="0.25">
      <c r="A189" s="22"/>
      <c r="B189" s="46"/>
      <c r="C189" s="73"/>
      <c r="D189" s="60"/>
      <c r="E189" s="60"/>
      <c r="F189" s="97"/>
      <c r="G189" s="97"/>
      <c r="H189" s="97"/>
      <c r="I189" s="85"/>
      <c r="J189" s="85"/>
      <c r="K189" s="85"/>
      <c r="L189" s="85"/>
      <c r="M189" s="85"/>
      <c r="N189" s="85"/>
      <c r="O189" s="85"/>
      <c r="P189" s="85"/>
      <c r="Q189" s="85"/>
      <c r="R189" s="85"/>
      <c r="S189" s="85"/>
      <c r="T189" s="85"/>
      <c r="U189" s="85"/>
      <c r="V189" s="85"/>
      <c r="W189" s="85"/>
      <c r="X189" s="82"/>
      <c r="Y189" s="82"/>
      <c r="Z189" s="82"/>
    </row>
    <row r="190" spans="1:26" s="7" customFormat="1" ht="33.75" customHeight="1" x14ac:dyDescent="0.25">
      <c r="A190" s="4" t="s">
        <v>30</v>
      </c>
      <c r="B190" s="8" t="s">
        <v>29</v>
      </c>
      <c r="C190" s="83">
        <f>C191+C205+C208+C209+C210+C211+C212+C213+C214+C215</f>
        <v>2191896.2749999999</v>
      </c>
      <c r="D190" s="83">
        <f t="shared" ref="D190" si="131">D191+D205+D208+D209+D210+D211+D212+D213+D214+D215</f>
        <v>2194027.8029999998</v>
      </c>
      <c r="E190" s="83">
        <f>E191+E205+E208+E209+E210+E211+E212+E213+E214+E215</f>
        <v>2192059.6260000002</v>
      </c>
      <c r="F190" s="6">
        <f>F191+F205+F208+F209+F210+F211+F212+F213+F214+F215</f>
        <v>2191896.2749999999</v>
      </c>
      <c r="G190" s="6">
        <f t="shared" ref="G190:H190" si="132">G191+G205+G208+G209+G210+G211+G212+G213+G214+G215</f>
        <v>2194027.8029999998</v>
      </c>
      <c r="H190" s="6">
        <f t="shared" si="132"/>
        <v>2192059.6260000002</v>
      </c>
      <c r="I190" s="83">
        <f t="shared" ref="I190:K206" si="133">F190-C190</f>
        <v>0</v>
      </c>
      <c r="J190" s="83">
        <f t="shared" si="133"/>
        <v>0</v>
      </c>
      <c r="K190" s="83">
        <f t="shared" si="133"/>
        <v>0</v>
      </c>
      <c r="L190" s="83">
        <f>L191+L205+L208+L209+L210+L211+L212+L213+L214+L215</f>
        <v>0</v>
      </c>
      <c r="M190" s="83">
        <f t="shared" ref="M190:N190" si="134">M191+M205+M208+M209+M210+M211+M212+M213+M214+M215</f>
        <v>0</v>
      </c>
      <c r="N190" s="83">
        <f t="shared" si="134"/>
        <v>0</v>
      </c>
      <c r="O190" s="83">
        <f t="shared" ref="O190:Q206" si="135">L190-F190</f>
        <v>-2191896.2749999999</v>
      </c>
      <c r="P190" s="83">
        <f t="shared" si="135"/>
        <v>-2194027.8029999998</v>
      </c>
      <c r="Q190" s="83">
        <f t="shared" si="135"/>
        <v>-2192059.6260000002</v>
      </c>
      <c r="R190" s="83">
        <f>R191+R205+R208+R209+R210+R211+R212+R213+R214+R215</f>
        <v>0</v>
      </c>
      <c r="S190" s="83">
        <f t="shared" ref="S190:T190" si="136">S191+S205+S208+S209+S210+S211+S212+S213+S214+S215</f>
        <v>0</v>
      </c>
      <c r="T190" s="83">
        <f t="shared" si="136"/>
        <v>0</v>
      </c>
      <c r="U190" s="83">
        <f t="shared" ref="U190:W206" si="137">R190-L190</f>
        <v>0</v>
      </c>
      <c r="V190" s="83">
        <f t="shared" si="137"/>
        <v>0</v>
      </c>
      <c r="W190" s="83">
        <f t="shared" si="137"/>
        <v>0</v>
      </c>
      <c r="X190" s="31"/>
      <c r="Y190" s="31"/>
      <c r="Z190" s="31"/>
    </row>
    <row r="191" spans="1:26" ht="33.75" customHeight="1" x14ac:dyDescent="0.25">
      <c r="A191" s="9" t="s">
        <v>28</v>
      </c>
      <c r="B191" s="27" t="s">
        <v>27</v>
      </c>
      <c r="C191" s="88">
        <f>SUM(C192:C204)</f>
        <v>46675.240000000005</v>
      </c>
      <c r="D191" s="88">
        <f t="shared" ref="D191:E191" si="138">SUM(D192:D204)</f>
        <v>46732.229999999996</v>
      </c>
      <c r="E191" s="88">
        <f t="shared" si="138"/>
        <v>46793.229999999996</v>
      </c>
      <c r="F191" s="94">
        <f>SUM(F192:F204)</f>
        <v>46675.240000000005</v>
      </c>
      <c r="G191" s="94">
        <f t="shared" ref="G191:H191" si="139">SUM(G192:G204)</f>
        <v>46732.229999999996</v>
      </c>
      <c r="H191" s="94">
        <f t="shared" si="139"/>
        <v>46793.229999999996</v>
      </c>
      <c r="I191" s="88">
        <f t="shared" si="133"/>
        <v>0</v>
      </c>
      <c r="J191" s="88">
        <f t="shared" si="133"/>
        <v>0</v>
      </c>
      <c r="K191" s="88">
        <f t="shared" si="133"/>
        <v>0</v>
      </c>
      <c r="L191" s="88">
        <f>SUM(L192:L203)</f>
        <v>0</v>
      </c>
      <c r="M191" s="88">
        <f t="shared" ref="M191:N191" si="140">SUM(M192:M203)</f>
        <v>0</v>
      </c>
      <c r="N191" s="88">
        <f t="shared" si="140"/>
        <v>0</v>
      </c>
      <c r="O191" s="88">
        <f t="shared" si="135"/>
        <v>-46675.240000000005</v>
      </c>
      <c r="P191" s="88">
        <f t="shared" si="135"/>
        <v>-46732.229999999996</v>
      </c>
      <c r="Q191" s="88">
        <f t="shared" si="135"/>
        <v>-46793.229999999996</v>
      </c>
      <c r="R191" s="88">
        <f>SUM(R192:R203)</f>
        <v>0</v>
      </c>
      <c r="S191" s="88">
        <f t="shared" ref="S191:T191" si="141">SUM(S192:S203)</f>
        <v>0</v>
      </c>
      <c r="T191" s="88">
        <f t="shared" si="141"/>
        <v>0</v>
      </c>
      <c r="U191" s="88">
        <f t="shared" si="137"/>
        <v>0</v>
      </c>
      <c r="V191" s="88">
        <f t="shared" si="137"/>
        <v>0</v>
      </c>
      <c r="W191" s="88">
        <f t="shared" si="137"/>
        <v>0</v>
      </c>
      <c r="X191" s="30"/>
      <c r="Y191" s="30"/>
      <c r="Z191" s="30"/>
    </row>
    <row r="192" spans="1:26" s="79" customFormat="1" ht="48" customHeight="1" x14ac:dyDescent="0.25">
      <c r="A192" s="78"/>
      <c r="B192" s="46" t="s">
        <v>239</v>
      </c>
      <c r="C192" s="89">
        <v>5811</v>
      </c>
      <c r="D192" s="89">
        <v>5811</v>
      </c>
      <c r="E192" s="89">
        <v>5811</v>
      </c>
      <c r="F192" s="40">
        <v>5811</v>
      </c>
      <c r="G192" s="40">
        <v>5811</v>
      </c>
      <c r="H192" s="40">
        <v>5811</v>
      </c>
      <c r="I192" s="89">
        <f t="shared" si="133"/>
        <v>0</v>
      </c>
      <c r="J192" s="89">
        <f t="shared" si="133"/>
        <v>0</v>
      </c>
      <c r="K192" s="89">
        <f t="shared" si="133"/>
        <v>0</v>
      </c>
      <c r="L192" s="89"/>
      <c r="M192" s="89"/>
      <c r="N192" s="89"/>
      <c r="O192" s="89">
        <f t="shared" si="135"/>
        <v>-5811</v>
      </c>
      <c r="P192" s="89">
        <f t="shared" si="135"/>
        <v>-5811</v>
      </c>
      <c r="Q192" s="89">
        <f t="shared" si="135"/>
        <v>-5811</v>
      </c>
      <c r="R192" s="89"/>
      <c r="S192" s="89"/>
      <c r="T192" s="89"/>
      <c r="U192" s="89">
        <f t="shared" si="137"/>
        <v>0</v>
      </c>
      <c r="V192" s="89">
        <f t="shared" si="137"/>
        <v>0</v>
      </c>
      <c r="W192" s="89">
        <f t="shared" si="137"/>
        <v>0</v>
      </c>
      <c r="X192" s="82"/>
      <c r="Y192" s="82"/>
      <c r="Z192" s="82"/>
    </row>
    <row r="193" spans="1:26" s="79" customFormat="1" ht="63.75" customHeight="1" x14ac:dyDescent="0.25">
      <c r="A193" s="78"/>
      <c r="B193" s="46" t="s">
        <v>221</v>
      </c>
      <c r="C193" s="89">
        <v>8579</v>
      </c>
      <c r="D193" s="89">
        <v>8635</v>
      </c>
      <c r="E193" s="89">
        <v>8694</v>
      </c>
      <c r="F193" s="40">
        <v>8579</v>
      </c>
      <c r="G193" s="40">
        <v>8635</v>
      </c>
      <c r="H193" s="40">
        <v>8694</v>
      </c>
      <c r="I193" s="89">
        <f t="shared" si="133"/>
        <v>0</v>
      </c>
      <c r="J193" s="89">
        <f t="shared" si="133"/>
        <v>0</v>
      </c>
      <c r="K193" s="89">
        <f t="shared" si="133"/>
        <v>0</v>
      </c>
      <c r="L193" s="89"/>
      <c r="M193" s="89"/>
      <c r="N193" s="89"/>
      <c r="O193" s="89">
        <f t="shared" si="135"/>
        <v>-8579</v>
      </c>
      <c r="P193" s="89">
        <f t="shared" si="135"/>
        <v>-8635</v>
      </c>
      <c r="Q193" s="89">
        <f t="shared" si="135"/>
        <v>-8694</v>
      </c>
      <c r="R193" s="89"/>
      <c r="S193" s="89"/>
      <c r="T193" s="89"/>
      <c r="U193" s="89">
        <f t="shared" si="137"/>
        <v>0</v>
      </c>
      <c r="V193" s="89">
        <f t="shared" si="137"/>
        <v>0</v>
      </c>
      <c r="W193" s="89">
        <f t="shared" si="137"/>
        <v>0</v>
      </c>
      <c r="X193" s="82"/>
      <c r="Y193" s="82"/>
      <c r="Z193" s="82"/>
    </row>
    <row r="194" spans="1:26" s="79" customFormat="1" ht="68.25" hidden="1" customHeight="1" x14ac:dyDescent="0.25">
      <c r="A194" s="26"/>
      <c r="B194" s="46" t="s">
        <v>287</v>
      </c>
      <c r="C194" s="29"/>
      <c r="D194" s="29"/>
      <c r="E194" s="29"/>
      <c r="F194" s="82"/>
      <c r="G194" s="82"/>
      <c r="H194" s="82"/>
      <c r="I194" s="29">
        <f t="shared" si="133"/>
        <v>0</v>
      </c>
      <c r="J194" s="29">
        <f t="shared" si="133"/>
        <v>0</v>
      </c>
      <c r="K194" s="29">
        <f t="shared" si="133"/>
        <v>0</v>
      </c>
      <c r="L194" s="29"/>
      <c r="M194" s="29"/>
      <c r="N194" s="29"/>
      <c r="O194" s="29">
        <f t="shared" si="135"/>
        <v>0</v>
      </c>
      <c r="P194" s="29">
        <f t="shared" si="135"/>
        <v>0</v>
      </c>
      <c r="Q194" s="29">
        <f t="shared" si="135"/>
        <v>0</v>
      </c>
      <c r="R194" s="29"/>
      <c r="S194" s="29"/>
      <c r="T194" s="29"/>
      <c r="U194" s="29">
        <f t="shared" si="137"/>
        <v>0</v>
      </c>
      <c r="V194" s="29">
        <f t="shared" si="137"/>
        <v>0</v>
      </c>
      <c r="W194" s="29">
        <f t="shared" si="137"/>
        <v>0</v>
      </c>
      <c r="X194" s="82"/>
      <c r="Y194" s="82"/>
      <c r="Z194" s="82"/>
    </row>
    <row r="195" spans="1:26" s="79" customFormat="1" ht="49.5" customHeight="1" x14ac:dyDescent="0.25">
      <c r="A195" s="78"/>
      <c r="B195" s="46" t="s">
        <v>280</v>
      </c>
      <c r="C195" s="57">
        <v>22</v>
      </c>
      <c r="D195" s="57">
        <v>22</v>
      </c>
      <c r="E195" s="57">
        <v>22</v>
      </c>
      <c r="F195" s="98">
        <v>22</v>
      </c>
      <c r="G195" s="98">
        <v>22</v>
      </c>
      <c r="H195" s="98">
        <v>22</v>
      </c>
      <c r="I195" s="89">
        <f t="shared" si="133"/>
        <v>0</v>
      </c>
      <c r="J195" s="89">
        <f t="shared" si="133"/>
        <v>0</v>
      </c>
      <c r="K195" s="89">
        <f t="shared" si="133"/>
        <v>0</v>
      </c>
      <c r="L195" s="29"/>
      <c r="M195" s="29"/>
      <c r="N195" s="29"/>
      <c r="O195" s="89">
        <f t="shared" si="135"/>
        <v>-22</v>
      </c>
      <c r="P195" s="89">
        <f t="shared" si="135"/>
        <v>-22</v>
      </c>
      <c r="Q195" s="89">
        <f t="shared" si="135"/>
        <v>-22</v>
      </c>
      <c r="R195" s="29"/>
      <c r="S195" s="29"/>
      <c r="T195" s="29"/>
      <c r="U195" s="89">
        <f t="shared" si="137"/>
        <v>0</v>
      </c>
      <c r="V195" s="89">
        <f t="shared" si="137"/>
        <v>0</v>
      </c>
      <c r="W195" s="89">
        <f t="shared" si="137"/>
        <v>0</v>
      </c>
      <c r="X195" s="82"/>
      <c r="Y195" s="82"/>
      <c r="Z195" s="82"/>
    </row>
    <row r="196" spans="1:26" s="79" customFormat="1" ht="66.75" hidden="1" customHeight="1" x14ac:dyDescent="0.25">
      <c r="A196" s="78"/>
      <c r="B196" s="51" t="s">
        <v>363</v>
      </c>
      <c r="C196" s="29"/>
      <c r="D196" s="29"/>
      <c r="E196" s="29"/>
      <c r="F196" s="40"/>
      <c r="G196" s="40"/>
      <c r="H196" s="40"/>
      <c r="I196" s="89">
        <f t="shared" si="133"/>
        <v>0</v>
      </c>
      <c r="J196" s="89">
        <f t="shared" si="133"/>
        <v>0</v>
      </c>
      <c r="K196" s="89">
        <f t="shared" si="133"/>
        <v>0</v>
      </c>
      <c r="L196" s="89"/>
      <c r="M196" s="89"/>
      <c r="N196" s="89"/>
      <c r="O196" s="89">
        <f t="shared" si="135"/>
        <v>0</v>
      </c>
      <c r="P196" s="89">
        <f t="shared" si="135"/>
        <v>0</v>
      </c>
      <c r="Q196" s="89">
        <f t="shared" si="135"/>
        <v>0</v>
      </c>
      <c r="R196" s="89"/>
      <c r="S196" s="89"/>
      <c r="T196" s="89"/>
      <c r="U196" s="89">
        <f t="shared" si="137"/>
        <v>0</v>
      </c>
      <c r="V196" s="89">
        <f t="shared" si="137"/>
        <v>0</v>
      </c>
      <c r="W196" s="89">
        <f t="shared" si="137"/>
        <v>0</v>
      </c>
      <c r="X196" s="82"/>
      <c r="Y196" s="82"/>
      <c r="Z196" s="82"/>
    </row>
    <row r="197" spans="1:26" s="79" customFormat="1" ht="51" customHeight="1" x14ac:dyDescent="0.25">
      <c r="A197" s="78"/>
      <c r="B197" s="46" t="s">
        <v>26</v>
      </c>
      <c r="C197" s="89">
        <v>1342</v>
      </c>
      <c r="D197" s="89">
        <v>1343</v>
      </c>
      <c r="E197" s="89">
        <v>1345</v>
      </c>
      <c r="F197" s="40">
        <v>1342</v>
      </c>
      <c r="G197" s="40">
        <v>1343</v>
      </c>
      <c r="H197" s="40">
        <v>1345</v>
      </c>
      <c r="I197" s="89">
        <f t="shared" si="133"/>
        <v>0</v>
      </c>
      <c r="J197" s="89">
        <f t="shared" si="133"/>
        <v>0</v>
      </c>
      <c r="K197" s="89">
        <f t="shared" si="133"/>
        <v>0</v>
      </c>
      <c r="L197" s="89"/>
      <c r="M197" s="89"/>
      <c r="N197" s="89"/>
      <c r="O197" s="89">
        <f t="shared" si="135"/>
        <v>-1342</v>
      </c>
      <c r="P197" s="89">
        <f t="shared" si="135"/>
        <v>-1343</v>
      </c>
      <c r="Q197" s="89">
        <f t="shared" si="135"/>
        <v>-1345</v>
      </c>
      <c r="R197" s="89"/>
      <c r="S197" s="89"/>
      <c r="T197" s="89"/>
      <c r="U197" s="89">
        <f t="shared" si="137"/>
        <v>0</v>
      </c>
      <c r="V197" s="89">
        <f t="shared" si="137"/>
        <v>0</v>
      </c>
      <c r="W197" s="89">
        <f t="shared" si="137"/>
        <v>0</v>
      </c>
      <c r="X197" s="82"/>
      <c r="Y197" s="82"/>
      <c r="Z197" s="82"/>
    </row>
    <row r="198" spans="1:26" s="79" customFormat="1" ht="186" hidden="1" customHeight="1" x14ac:dyDescent="0.25">
      <c r="A198" s="78"/>
      <c r="B198" s="46" t="s">
        <v>25</v>
      </c>
      <c r="C198" s="89"/>
      <c r="D198" s="89"/>
      <c r="E198" s="89"/>
      <c r="F198" s="40"/>
      <c r="G198" s="40"/>
      <c r="H198" s="40"/>
      <c r="I198" s="89">
        <f t="shared" si="133"/>
        <v>0</v>
      </c>
      <c r="J198" s="89">
        <f t="shared" si="133"/>
        <v>0</v>
      </c>
      <c r="K198" s="89">
        <f t="shared" si="133"/>
        <v>0</v>
      </c>
      <c r="L198" s="89"/>
      <c r="M198" s="89"/>
      <c r="N198" s="89"/>
      <c r="O198" s="89">
        <f t="shared" si="135"/>
        <v>0</v>
      </c>
      <c r="P198" s="89">
        <f t="shared" si="135"/>
        <v>0</v>
      </c>
      <c r="Q198" s="89">
        <f t="shared" si="135"/>
        <v>0</v>
      </c>
      <c r="R198" s="89"/>
      <c r="S198" s="89"/>
      <c r="T198" s="89"/>
      <c r="U198" s="89">
        <f t="shared" si="137"/>
        <v>0</v>
      </c>
      <c r="V198" s="89">
        <f t="shared" si="137"/>
        <v>0</v>
      </c>
      <c r="W198" s="89">
        <f t="shared" si="137"/>
        <v>0</v>
      </c>
      <c r="X198" s="82"/>
      <c r="Y198" s="82"/>
      <c r="Z198" s="82"/>
    </row>
    <row r="199" spans="1:26" s="79" customFormat="1" ht="64.5" hidden="1" customHeight="1" x14ac:dyDescent="0.25">
      <c r="A199" s="78"/>
      <c r="B199" s="46" t="s">
        <v>281</v>
      </c>
      <c r="C199" s="89"/>
      <c r="D199" s="89"/>
      <c r="E199" s="89"/>
      <c r="F199" s="40"/>
      <c r="G199" s="40"/>
      <c r="H199" s="40"/>
      <c r="I199" s="89">
        <f t="shared" si="133"/>
        <v>0</v>
      </c>
      <c r="J199" s="89">
        <f t="shared" si="133"/>
        <v>0</v>
      </c>
      <c r="K199" s="89">
        <f t="shared" si="133"/>
        <v>0</v>
      </c>
      <c r="L199" s="89"/>
      <c r="M199" s="89"/>
      <c r="N199" s="89"/>
      <c r="O199" s="89">
        <f t="shared" si="135"/>
        <v>0</v>
      </c>
      <c r="P199" s="89">
        <f t="shared" si="135"/>
        <v>0</v>
      </c>
      <c r="Q199" s="89">
        <f t="shared" si="135"/>
        <v>0</v>
      </c>
      <c r="R199" s="89"/>
      <c r="S199" s="89"/>
      <c r="T199" s="89"/>
      <c r="U199" s="89">
        <f t="shared" si="137"/>
        <v>0</v>
      </c>
      <c r="V199" s="89">
        <f t="shared" si="137"/>
        <v>0</v>
      </c>
      <c r="W199" s="89">
        <f t="shared" si="137"/>
        <v>0</v>
      </c>
      <c r="X199" s="82"/>
      <c r="Y199" s="82"/>
      <c r="Z199" s="82"/>
    </row>
    <row r="200" spans="1:26" s="79" customFormat="1" ht="48.75" hidden="1" customHeight="1" x14ac:dyDescent="0.25">
      <c r="A200" s="78"/>
      <c r="B200" s="46" t="s">
        <v>282</v>
      </c>
      <c r="C200" s="89"/>
      <c r="D200" s="89"/>
      <c r="E200" s="89"/>
      <c r="F200" s="40"/>
      <c r="G200" s="40"/>
      <c r="H200" s="40"/>
      <c r="I200" s="89">
        <f t="shared" si="133"/>
        <v>0</v>
      </c>
      <c r="J200" s="89">
        <f t="shared" si="133"/>
        <v>0</v>
      </c>
      <c r="K200" s="89">
        <f t="shared" si="133"/>
        <v>0</v>
      </c>
      <c r="L200" s="89"/>
      <c r="M200" s="89"/>
      <c r="N200" s="89"/>
      <c r="O200" s="89">
        <f t="shared" si="135"/>
        <v>0</v>
      </c>
      <c r="P200" s="89">
        <f t="shared" si="135"/>
        <v>0</v>
      </c>
      <c r="Q200" s="89">
        <f t="shared" si="135"/>
        <v>0</v>
      </c>
      <c r="R200" s="89"/>
      <c r="S200" s="89"/>
      <c r="T200" s="89"/>
      <c r="U200" s="89">
        <f t="shared" si="137"/>
        <v>0</v>
      </c>
      <c r="V200" s="89">
        <f t="shared" si="137"/>
        <v>0</v>
      </c>
      <c r="W200" s="89">
        <f t="shared" si="137"/>
        <v>0</v>
      </c>
      <c r="X200" s="82"/>
      <c r="Y200" s="82"/>
      <c r="Z200" s="82"/>
    </row>
    <row r="201" spans="1:26" s="79" customFormat="1" ht="66" customHeight="1" x14ac:dyDescent="0.25">
      <c r="A201" s="78"/>
      <c r="B201" s="46" t="s">
        <v>222</v>
      </c>
      <c r="C201" s="89">
        <v>2299</v>
      </c>
      <c r="D201" s="89">
        <v>2299</v>
      </c>
      <c r="E201" s="89">
        <v>2299</v>
      </c>
      <c r="F201" s="40">
        <v>2299</v>
      </c>
      <c r="G201" s="40">
        <v>2299</v>
      </c>
      <c r="H201" s="40">
        <v>2299</v>
      </c>
      <c r="I201" s="89">
        <f t="shared" si="133"/>
        <v>0</v>
      </c>
      <c r="J201" s="89">
        <f t="shared" si="133"/>
        <v>0</v>
      </c>
      <c r="K201" s="89">
        <f t="shared" si="133"/>
        <v>0</v>
      </c>
      <c r="L201" s="89"/>
      <c r="M201" s="89"/>
      <c r="N201" s="89"/>
      <c r="O201" s="89">
        <f t="shared" si="135"/>
        <v>-2299</v>
      </c>
      <c r="P201" s="89">
        <f t="shared" si="135"/>
        <v>-2299</v>
      </c>
      <c r="Q201" s="89">
        <f t="shared" si="135"/>
        <v>-2299</v>
      </c>
      <c r="R201" s="89"/>
      <c r="S201" s="89"/>
      <c r="T201" s="89"/>
      <c r="U201" s="89">
        <f t="shared" si="137"/>
        <v>0</v>
      </c>
      <c r="V201" s="89">
        <f t="shared" si="137"/>
        <v>0</v>
      </c>
      <c r="W201" s="89">
        <f t="shared" si="137"/>
        <v>0</v>
      </c>
      <c r="X201" s="82"/>
      <c r="Y201" s="82"/>
      <c r="Z201" s="82"/>
    </row>
    <row r="202" spans="1:26" s="79" customFormat="1" ht="64.5" hidden="1" customHeight="1" x14ac:dyDescent="0.25">
      <c r="A202" s="78"/>
      <c r="B202" s="46" t="s">
        <v>257</v>
      </c>
      <c r="C202" s="89"/>
      <c r="D202" s="89"/>
      <c r="E202" s="89"/>
      <c r="F202" s="40"/>
      <c r="G202" s="40"/>
      <c r="H202" s="40"/>
      <c r="I202" s="89">
        <f t="shared" si="133"/>
        <v>0</v>
      </c>
      <c r="J202" s="89">
        <f t="shared" si="133"/>
        <v>0</v>
      </c>
      <c r="K202" s="89">
        <f t="shared" si="133"/>
        <v>0</v>
      </c>
      <c r="L202" s="89"/>
      <c r="M202" s="89"/>
      <c r="N202" s="89"/>
      <c r="O202" s="89">
        <f t="shared" si="135"/>
        <v>0</v>
      </c>
      <c r="P202" s="89">
        <f t="shared" si="135"/>
        <v>0</v>
      </c>
      <c r="Q202" s="89">
        <f t="shared" si="135"/>
        <v>0</v>
      </c>
      <c r="R202" s="89"/>
      <c r="S202" s="89"/>
      <c r="T202" s="89"/>
      <c r="U202" s="89">
        <f t="shared" si="137"/>
        <v>0</v>
      </c>
      <c r="V202" s="89">
        <f t="shared" si="137"/>
        <v>0</v>
      </c>
      <c r="W202" s="89">
        <f t="shared" si="137"/>
        <v>0</v>
      </c>
      <c r="X202" s="82"/>
      <c r="Y202" s="82"/>
      <c r="Z202" s="82"/>
    </row>
    <row r="203" spans="1:26" s="79" customFormat="1" ht="94.5" customHeight="1" x14ac:dyDescent="0.25">
      <c r="A203" s="78"/>
      <c r="B203" s="46" t="s">
        <v>410</v>
      </c>
      <c r="C203" s="89">
        <v>617.24</v>
      </c>
      <c r="D203" s="89">
        <v>617.23</v>
      </c>
      <c r="E203" s="89">
        <v>617.23</v>
      </c>
      <c r="F203" s="40">
        <v>617.24</v>
      </c>
      <c r="G203" s="40">
        <v>617.23</v>
      </c>
      <c r="H203" s="40">
        <v>617.23</v>
      </c>
      <c r="I203" s="89">
        <f t="shared" si="133"/>
        <v>0</v>
      </c>
      <c r="J203" s="89">
        <f t="shared" si="133"/>
        <v>0</v>
      </c>
      <c r="K203" s="89">
        <f t="shared" si="133"/>
        <v>0</v>
      </c>
      <c r="L203" s="89"/>
      <c r="M203" s="89"/>
      <c r="N203" s="89"/>
      <c r="O203" s="89">
        <f t="shared" si="135"/>
        <v>-617.24</v>
      </c>
      <c r="P203" s="89">
        <f t="shared" si="135"/>
        <v>-617.23</v>
      </c>
      <c r="Q203" s="89">
        <f t="shared" si="135"/>
        <v>-617.23</v>
      </c>
      <c r="R203" s="89"/>
      <c r="S203" s="89"/>
      <c r="T203" s="89"/>
      <c r="U203" s="89">
        <f t="shared" si="137"/>
        <v>0</v>
      </c>
      <c r="V203" s="89">
        <f t="shared" si="137"/>
        <v>0</v>
      </c>
      <c r="W203" s="89">
        <f t="shared" si="137"/>
        <v>0</v>
      </c>
      <c r="X203" s="82"/>
      <c r="Y203" s="82"/>
      <c r="Z203" s="82"/>
    </row>
    <row r="204" spans="1:26" s="79" customFormat="1" ht="65.25" customHeight="1" x14ac:dyDescent="0.25">
      <c r="A204" s="78"/>
      <c r="B204" s="72" t="s">
        <v>363</v>
      </c>
      <c r="C204" s="89">
        <v>28005</v>
      </c>
      <c r="D204" s="89">
        <v>28005</v>
      </c>
      <c r="E204" s="89">
        <v>28005</v>
      </c>
      <c r="F204" s="40">
        <v>28005</v>
      </c>
      <c r="G204" s="40">
        <v>28005</v>
      </c>
      <c r="H204" s="40">
        <v>28005</v>
      </c>
      <c r="I204" s="89">
        <f t="shared" si="133"/>
        <v>0</v>
      </c>
      <c r="J204" s="89">
        <f t="shared" si="133"/>
        <v>0</v>
      </c>
      <c r="K204" s="89">
        <f t="shared" si="133"/>
        <v>0</v>
      </c>
      <c r="L204" s="89"/>
      <c r="M204" s="89"/>
      <c r="N204" s="89"/>
      <c r="O204" s="89"/>
      <c r="P204" s="89"/>
      <c r="Q204" s="89"/>
      <c r="R204" s="89"/>
      <c r="S204" s="89"/>
      <c r="T204" s="89"/>
      <c r="U204" s="89"/>
      <c r="V204" s="89"/>
      <c r="W204" s="89"/>
      <c r="X204" s="82"/>
      <c r="Y204" s="82"/>
      <c r="Z204" s="82"/>
    </row>
    <row r="205" spans="1:26" ht="66.75" customHeight="1" x14ac:dyDescent="0.25">
      <c r="A205" s="9" t="s">
        <v>24</v>
      </c>
      <c r="B205" s="19" t="s">
        <v>22</v>
      </c>
      <c r="C205" s="88">
        <f t="shared" ref="C205:H205" si="142">SUM(C206:C207)</f>
        <v>30452</v>
      </c>
      <c r="D205" s="88">
        <f t="shared" si="142"/>
        <v>30452</v>
      </c>
      <c r="E205" s="88">
        <f t="shared" si="142"/>
        <v>30452</v>
      </c>
      <c r="F205" s="94">
        <f t="shared" si="142"/>
        <v>30452</v>
      </c>
      <c r="G205" s="94">
        <f t="shared" si="142"/>
        <v>30452</v>
      </c>
      <c r="H205" s="94">
        <f t="shared" si="142"/>
        <v>30452</v>
      </c>
      <c r="I205" s="88">
        <f t="shared" si="133"/>
        <v>0</v>
      </c>
      <c r="J205" s="88">
        <f t="shared" si="133"/>
        <v>0</v>
      </c>
      <c r="K205" s="88">
        <f t="shared" si="133"/>
        <v>0</v>
      </c>
      <c r="L205" s="88">
        <f t="shared" ref="L205:N205" si="143">SUM(L206:L207)</f>
        <v>0</v>
      </c>
      <c r="M205" s="88">
        <f t="shared" si="143"/>
        <v>0</v>
      </c>
      <c r="N205" s="88">
        <f t="shared" si="143"/>
        <v>0</v>
      </c>
      <c r="O205" s="88">
        <f t="shared" si="135"/>
        <v>-30452</v>
      </c>
      <c r="P205" s="88">
        <f t="shared" si="135"/>
        <v>-30452</v>
      </c>
      <c r="Q205" s="88">
        <f t="shared" si="135"/>
        <v>-30452</v>
      </c>
      <c r="R205" s="88">
        <f t="shared" ref="R205:T205" si="144">SUM(R206:R207)</f>
        <v>0</v>
      </c>
      <c r="S205" s="88">
        <f t="shared" si="144"/>
        <v>0</v>
      </c>
      <c r="T205" s="88">
        <f t="shared" si="144"/>
        <v>0</v>
      </c>
      <c r="U205" s="88">
        <f t="shared" si="137"/>
        <v>0</v>
      </c>
      <c r="V205" s="88">
        <f t="shared" si="137"/>
        <v>0</v>
      </c>
      <c r="W205" s="88">
        <f t="shared" si="137"/>
        <v>0</v>
      </c>
      <c r="X205" s="30"/>
      <c r="Y205" s="30"/>
      <c r="Z205" s="30"/>
    </row>
    <row r="206" spans="1:26" s="79" customFormat="1" ht="62.25" customHeight="1" x14ac:dyDescent="0.25">
      <c r="A206" s="78" t="s">
        <v>23</v>
      </c>
      <c r="B206" s="42" t="s">
        <v>235</v>
      </c>
      <c r="C206" s="89">
        <v>28424</v>
      </c>
      <c r="D206" s="89">
        <v>28424</v>
      </c>
      <c r="E206" s="89">
        <v>28424</v>
      </c>
      <c r="F206" s="40">
        <v>28424</v>
      </c>
      <c r="G206" s="40">
        <v>28424</v>
      </c>
      <c r="H206" s="40">
        <v>28424</v>
      </c>
      <c r="I206" s="89">
        <f t="shared" si="133"/>
        <v>0</v>
      </c>
      <c r="J206" s="89">
        <f t="shared" si="133"/>
        <v>0</v>
      </c>
      <c r="K206" s="89">
        <f t="shared" si="133"/>
        <v>0</v>
      </c>
      <c r="L206" s="89"/>
      <c r="M206" s="89"/>
      <c r="N206" s="89"/>
      <c r="O206" s="89">
        <f t="shared" si="135"/>
        <v>-28424</v>
      </c>
      <c r="P206" s="89">
        <f t="shared" si="135"/>
        <v>-28424</v>
      </c>
      <c r="Q206" s="89">
        <f t="shared" si="135"/>
        <v>-28424</v>
      </c>
      <c r="R206" s="89"/>
      <c r="S206" s="89"/>
      <c r="T206" s="89"/>
      <c r="U206" s="89">
        <f t="shared" si="137"/>
        <v>0</v>
      </c>
      <c r="V206" s="89">
        <f t="shared" si="137"/>
        <v>0</v>
      </c>
      <c r="W206" s="89">
        <f t="shared" si="137"/>
        <v>0</v>
      </c>
      <c r="X206" s="82"/>
      <c r="Y206" s="82"/>
      <c r="Z206" s="82"/>
    </row>
    <row r="207" spans="1:26" s="79" customFormat="1" ht="80.25" customHeight="1" x14ac:dyDescent="0.25">
      <c r="A207" s="78" t="s">
        <v>21</v>
      </c>
      <c r="B207" s="42" t="s">
        <v>236</v>
      </c>
      <c r="C207" s="89">
        <v>2028</v>
      </c>
      <c r="D207" s="89">
        <v>2028</v>
      </c>
      <c r="E207" s="89">
        <v>2028</v>
      </c>
      <c r="F207" s="40">
        <v>2028</v>
      </c>
      <c r="G207" s="40">
        <v>2028</v>
      </c>
      <c r="H207" s="40">
        <v>2028</v>
      </c>
      <c r="I207" s="89">
        <f t="shared" ref="I207:K246" si="145">F207-C207</f>
        <v>0</v>
      </c>
      <c r="J207" s="89">
        <f t="shared" si="145"/>
        <v>0</v>
      </c>
      <c r="K207" s="89">
        <f t="shared" si="145"/>
        <v>0</v>
      </c>
      <c r="L207" s="89"/>
      <c r="M207" s="89"/>
      <c r="N207" s="89"/>
      <c r="O207" s="89">
        <f t="shared" ref="O207:Q246" si="146">L207-F207</f>
        <v>-2028</v>
      </c>
      <c r="P207" s="89">
        <f t="shared" si="146"/>
        <v>-2028</v>
      </c>
      <c r="Q207" s="89">
        <f t="shared" si="146"/>
        <v>-2028</v>
      </c>
      <c r="R207" s="89"/>
      <c r="S207" s="89"/>
      <c r="T207" s="89"/>
      <c r="U207" s="89">
        <f t="shared" ref="U207:W246" si="147">R207-L207</f>
        <v>0</v>
      </c>
      <c r="V207" s="89">
        <f t="shared" si="147"/>
        <v>0</v>
      </c>
      <c r="W207" s="89">
        <f t="shared" si="147"/>
        <v>0</v>
      </c>
      <c r="X207" s="82"/>
      <c r="Y207" s="82"/>
      <c r="Z207" s="82"/>
    </row>
    <row r="208" spans="1:26" ht="65.25" customHeight="1" x14ac:dyDescent="0.25">
      <c r="A208" s="9" t="s">
        <v>20</v>
      </c>
      <c r="B208" s="19" t="s">
        <v>19</v>
      </c>
      <c r="C208" s="84">
        <v>3984</v>
      </c>
      <c r="D208" s="84">
        <v>3984</v>
      </c>
      <c r="E208" s="84">
        <v>3984</v>
      </c>
      <c r="F208" s="96">
        <v>3984</v>
      </c>
      <c r="G208" s="96">
        <v>3984</v>
      </c>
      <c r="H208" s="96">
        <v>3984</v>
      </c>
      <c r="I208" s="84">
        <f t="shared" si="145"/>
        <v>0</v>
      </c>
      <c r="J208" s="84">
        <f t="shared" si="145"/>
        <v>0</v>
      </c>
      <c r="K208" s="84">
        <f t="shared" si="145"/>
        <v>0</v>
      </c>
      <c r="L208" s="84"/>
      <c r="M208" s="84"/>
      <c r="N208" s="84"/>
      <c r="O208" s="84">
        <f t="shared" si="146"/>
        <v>-3984</v>
      </c>
      <c r="P208" s="84">
        <f t="shared" si="146"/>
        <v>-3984</v>
      </c>
      <c r="Q208" s="84">
        <f t="shared" si="146"/>
        <v>-3984</v>
      </c>
      <c r="R208" s="84"/>
      <c r="S208" s="84"/>
      <c r="T208" s="84"/>
      <c r="U208" s="84">
        <f t="shared" si="147"/>
        <v>0</v>
      </c>
      <c r="V208" s="84">
        <f t="shared" si="147"/>
        <v>0</v>
      </c>
      <c r="W208" s="84">
        <f t="shared" si="147"/>
        <v>0</v>
      </c>
      <c r="X208" s="30"/>
      <c r="Y208" s="30"/>
      <c r="Z208" s="30"/>
    </row>
    <row r="209" spans="1:26" ht="65.25" customHeight="1" x14ac:dyDescent="0.25">
      <c r="A209" s="9" t="s">
        <v>18</v>
      </c>
      <c r="B209" s="19" t="s">
        <v>17</v>
      </c>
      <c r="C209" s="84">
        <v>3.5000000000000003E-2</v>
      </c>
      <c r="D209" s="84">
        <v>2074.5729999999999</v>
      </c>
      <c r="E209" s="84">
        <v>45.396000000000001</v>
      </c>
      <c r="F209" s="96">
        <v>3.5000000000000003E-2</v>
      </c>
      <c r="G209" s="96">
        <v>2074.5729999999999</v>
      </c>
      <c r="H209" s="96">
        <v>45.396000000000001</v>
      </c>
      <c r="I209" s="84">
        <f t="shared" si="145"/>
        <v>0</v>
      </c>
      <c r="J209" s="84">
        <f t="shared" si="145"/>
        <v>0</v>
      </c>
      <c r="K209" s="84">
        <f t="shared" si="145"/>
        <v>0</v>
      </c>
      <c r="L209" s="84"/>
      <c r="M209" s="84"/>
      <c r="N209" s="84"/>
      <c r="O209" s="84">
        <f t="shared" si="146"/>
        <v>-3.5000000000000003E-2</v>
      </c>
      <c r="P209" s="84">
        <f t="shared" si="146"/>
        <v>-2074.5729999999999</v>
      </c>
      <c r="Q209" s="84">
        <f t="shared" si="146"/>
        <v>-45.396000000000001</v>
      </c>
      <c r="R209" s="84"/>
      <c r="S209" s="84"/>
      <c r="T209" s="84"/>
      <c r="U209" s="84">
        <f t="shared" si="147"/>
        <v>0</v>
      </c>
      <c r="V209" s="84">
        <f t="shared" si="147"/>
        <v>0</v>
      </c>
      <c r="W209" s="84">
        <f t="shared" si="147"/>
        <v>0</v>
      </c>
      <c r="X209" s="30"/>
      <c r="Y209" s="30"/>
      <c r="Z209" s="30"/>
    </row>
    <row r="210" spans="1:26" ht="99.75" hidden="1" customHeight="1" x14ac:dyDescent="0.25">
      <c r="A210" s="9" t="s">
        <v>335</v>
      </c>
      <c r="B210" s="19" t="s">
        <v>333</v>
      </c>
      <c r="C210" s="84">
        <v>0</v>
      </c>
      <c r="D210" s="84">
        <v>0</v>
      </c>
      <c r="E210" s="84">
        <v>0</v>
      </c>
      <c r="F210" s="96"/>
      <c r="G210" s="96"/>
      <c r="H210" s="96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30"/>
      <c r="Y210" s="30"/>
      <c r="Z210" s="30"/>
    </row>
    <row r="211" spans="1:26" ht="66.75" hidden="1" customHeight="1" x14ac:dyDescent="0.25">
      <c r="A211" s="9" t="s">
        <v>284</v>
      </c>
      <c r="B211" s="19" t="s">
        <v>283</v>
      </c>
      <c r="C211" s="84">
        <v>0</v>
      </c>
      <c r="D211" s="84">
        <v>0</v>
      </c>
      <c r="E211" s="84">
        <v>0</v>
      </c>
      <c r="F211" s="96"/>
      <c r="G211" s="96"/>
      <c r="H211" s="96"/>
      <c r="I211" s="84">
        <f t="shared" ref="I211:K211" si="148">F211-C211</f>
        <v>0</v>
      </c>
      <c r="J211" s="84">
        <f t="shared" si="148"/>
        <v>0</v>
      </c>
      <c r="K211" s="84">
        <f t="shared" si="148"/>
        <v>0</v>
      </c>
      <c r="L211" s="84"/>
      <c r="M211" s="84"/>
      <c r="N211" s="84"/>
      <c r="O211" s="84">
        <f t="shared" ref="O211:Q213" si="149">L211-F211</f>
        <v>0</v>
      </c>
      <c r="P211" s="84">
        <f t="shared" si="149"/>
        <v>0</v>
      </c>
      <c r="Q211" s="84">
        <f t="shared" si="149"/>
        <v>0</v>
      </c>
      <c r="R211" s="84"/>
      <c r="S211" s="84"/>
      <c r="T211" s="84"/>
      <c r="U211" s="84"/>
      <c r="V211" s="84"/>
      <c r="W211" s="84"/>
      <c r="X211" s="30"/>
      <c r="Y211" s="30"/>
      <c r="Z211" s="30"/>
    </row>
    <row r="212" spans="1:26" ht="66.75" hidden="1" customHeight="1" x14ac:dyDescent="0.25">
      <c r="A212" s="9" t="s">
        <v>336</v>
      </c>
      <c r="B212" s="19" t="s">
        <v>334</v>
      </c>
      <c r="C212" s="84">
        <v>0</v>
      </c>
      <c r="D212" s="84">
        <v>0</v>
      </c>
      <c r="E212" s="84">
        <v>0</v>
      </c>
      <c r="F212" s="96"/>
      <c r="G212" s="96"/>
      <c r="H212" s="96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30"/>
      <c r="Y212" s="30"/>
      <c r="Z212" s="30"/>
    </row>
    <row r="213" spans="1:26" ht="62.25" hidden="1" customHeight="1" x14ac:dyDescent="0.25">
      <c r="A213" s="50" t="s">
        <v>296</v>
      </c>
      <c r="B213" s="19" t="s">
        <v>297</v>
      </c>
      <c r="C213" s="84">
        <v>0</v>
      </c>
      <c r="D213" s="84">
        <v>0</v>
      </c>
      <c r="E213" s="84">
        <v>0</v>
      </c>
      <c r="F213" s="96"/>
      <c r="G213" s="96"/>
      <c r="H213" s="96"/>
      <c r="I213" s="84">
        <f t="shared" ref="I213:K213" si="150">F213-C213</f>
        <v>0</v>
      </c>
      <c r="J213" s="84">
        <f t="shared" si="150"/>
        <v>0</v>
      </c>
      <c r="K213" s="84">
        <f t="shared" si="150"/>
        <v>0</v>
      </c>
      <c r="L213" s="84"/>
      <c r="M213" s="84"/>
      <c r="N213" s="84"/>
      <c r="O213" s="84">
        <f t="shared" si="149"/>
        <v>0</v>
      </c>
      <c r="P213" s="84">
        <f t="shared" si="149"/>
        <v>0</v>
      </c>
      <c r="Q213" s="84">
        <f t="shared" si="149"/>
        <v>0</v>
      </c>
      <c r="R213" s="84"/>
      <c r="S213" s="84"/>
      <c r="T213" s="84"/>
      <c r="U213" s="84"/>
      <c r="V213" s="84"/>
      <c r="W213" s="84"/>
      <c r="X213" s="30"/>
      <c r="Y213" s="30"/>
      <c r="Z213" s="30"/>
    </row>
    <row r="214" spans="1:26" ht="50.25" hidden="1" customHeight="1" x14ac:dyDescent="0.25">
      <c r="A214" s="9" t="s">
        <v>16</v>
      </c>
      <c r="B214" s="19" t="s">
        <v>15</v>
      </c>
      <c r="C214" s="84">
        <v>0</v>
      </c>
      <c r="D214" s="84">
        <v>0</v>
      </c>
      <c r="E214" s="84">
        <v>0</v>
      </c>
      <c r="F214" s="96"/>
      <c r="G214" s="96"/>
      <c r="H214" s="96"/>
      <c r="I214" s="84">
        <f t="shared" si="145"/>
        <v>0</v>
      </c>
      <c r="J214" s="84">
        <f t="shared" si="145"/>
        <v>0</v>
      </c>
      <c r="K214" s="84">
        <f t="shared" si="145"/>
        <v>0</v>
      </c>
      <c r="L214" s="84"/>
      <c r="M214" s="84"/>
      <c r="N214" s="84"/>
      <c r="O214" s="84">
        <f t="shared" si="146"/>
        <v>0</v>
      </c>
      <c r="P214" s="84">
        <f t="shared" si="146"/>
        <v>0</v>
      </c>
      <c r="Q214" s="84">
        <f t="shared" si="146"/>
        <v>0</v>
      </c>
      <c r="R214" s="84"/>
      <c r="S214" s="84"/>
      <c r="T214" s="84"/>
      <c r="U214" s="84">
        <f t="shared" si="147"/>
        <v>0</v>
      </c>
      <c r="V214" s="84">
        <f t="shared" si="147"/>
        <v>0</v>
      </c>
      <c r="W214" s="84">
        <f t="shared" si="147"/>
        <v>0</v>
      </c>
      <c r="X214" s="30"/>
      <c r="Y214" s="30"/>
      <c r="Z214" s="30"/>
    </row>
    <row r="215" spans="1:26" ht="34.5" customHeight="1" x14ac:dyDescent="0.25">
      <c r="A215" s="9" t="s">
        <v>14</v>
      </c>
      <c r="B215" s="19" t="s">
        <v>13</v>
      </c>
      <c r="C215" s="84">
        <f>SUM(C216:C220)</f>
        <v>2110785</v>
      </c>
      <c r="D215" s="84">
        <f t="shared" ref="D215:H215" si="151">SUM(D216:D220)</f>
        <v>2110785</v>
      </c>
      <c r="E215" s="84">
        <f t="shared" si="151"/>
        <v>2110785</v>
      </c>
      <c r="F215" s="96">
        <f t="shared" si="151"/>
        <v>2110785</v>
      </c>
      <c r="G215" s="96">
        <f t="shared" si="151"/>
        <v>2110785</v>
      </c>
      <c r="H215" s="96">
        <f t="shared" si="151"/>
        <v>2110785</v>
      </c>
      <c r="I215" s="84">
        <f t="shared" si="145"/>
        <v>0</v>
      </c>
      <c r="J215" s="84">
        <f t="shared" si="145"/>
        <v>0</v>
      </c>
      <c r="K215" s="84">
        <f t="shared" si="145"/>
        <v>0</v>
      </c>
      <c r="L215" s="84">
        <f t="shared" ref="L215:N215" si="152">SUM(L216:L219)</f>
        <v>0</v>
      </c>
      <c r="M215" s="84">
        <f t="shared" si="152"/>
        <v>0</v>
      </c>
      <c r="N215" s="84">
        <f t="shared" si="152"/>
        <v>0</v>
      </c>
      <c r="O215" s="84">
        <f t="shared" si="146"/>
        <v>-2110785</v>
      </c>
      <c r="P215" s="84">
        <f t="shared" si="146"/>
        <v>-2110785</v>
      </c>
      <c r="Q215" s="84">
        <f t="shared" si="146"/>
        <v>-2110785</v>
      </c>
      <c r="R215" s="84">
        <f t="shared" ref="R215:T215" si="153">SUM(R216:R219)</f>
        <v>0</v>
      </c>
      <c r="S215" s="84">
        <f t="shared" si="153"/>
        <v>0</v>
      </c>
      <c r="T215" s="84">
        <f t="shared" si="153"/>
        <v>0</v>
      </c>
      <c r="U215" s="84">
        <f t="shared" si="147"/>
        <v>0</v>
      </c>
      <c r="V215" s="84">
        <f t="shared" si="147"/>
        <v>0</v>
      </c>
      <c r="W215" s="84">
        <f t="shared" si="147"/>
        <v>0</v>
      </c>
      <c r="X215" s="30"/>
      <c r="Y215" s="30"/>
      <c r="Z215" s="30"/>
    </row>
    <row r="216" spans="1:26" s="23" customFormat="1" ht="183.75" customHeight="1" x14ac:dyDescent="0.25">
      <c r="A216" s="78"/>
      <c r="B216" s="45" t="s">
        <v>343</v>
      </c>
      <c r="C216" s="57">
        <f>2004534+78588</f>
        <v>2083122</v>
      </c>
      <c r="D216" s="57">
        <f t="shared" ref="D216:H216" si="154">2004534+78588</f>
        <v>2083122</v>
      </c>
      <c r="E216" s="57">
        <f t="shared" si="154"/>
        <v>2083122</v>
      </c>
      <c r="F216" s="98">
        <f>2004534+78588</f>
        <v>2083122</v>
      </c>
      <c r="G216" s="98">
        <f t="shared" si="154"/>
        <v>2083122</v>
      </c>
      <c r="H216" s="98">
        <f t="shared" si="154"/>
        <v>2083122</v>
      </c>
      <c r="I216" s="85">
        <f t="shared" si="145"/>
        <v>0</v>
      </c>
      <c r="J216" s="85">
        <f t="shared" si="145"/>
        <v>0</v>
      </c>
      <c r="K216" s="85">
        <f t="shared" si="145"/>
        <v>0</v>
      </c>
      <c r="L216" s="85"/>
      <c r="M216" s="85"/>
      <c r="N216" s="85"/>
      <c r="O216" s="85">
        <f t="shared" si="146"/>
        <v>-2083122</v>
      </c>
      <c r="P216" s="85">
        <f t="shared" si="146"/>
        <v>-2083122</v>
      </c>
      <c r="Q216" s="85">
        <f t="shared" si="146"/>
        <v>-2083122</v>
      </c>
      <c r="R216" s="85"/>
      <c r="S216" s="85"/>
      <c r="T216" s="85"/>
      <c r="U216" s="85">
        <f t="shared" si="147"/>
        <v>0</v>
      </c>
      <c r="V216" s="85">
        <f t="shared" si="147"/>
        <v>0</v>
      </c>
      <c r="W216" s="85">
        <f t="shared" si="147"/>
        <v>0</v>
      </c>
      <c r="X216" s="82"/>
      <c r="Y216" s="82"/>
      <c r="Z216" s="82"/>
    </row>
    <row r="217" spans="1:26" s="23" customFormat="1" ht="94.5" customHeight="1" x14ac:dyDescent="0.25">
      <c r="A217" s="78"/>
      <c r="B217" s="45" t="s">
        <v>383</v>
      </c>
      <c r="C217" s="85">
        <v>6313</v>
      </c>
      <c r="D217" s="85">
        <v>6313</v>
      </c>
      <c r="E217" s="85">
        <v>6313</v>
      </c>
      <c r="F217" s="97">
        <v>6313</v>
      </c>
      <c r="G217" s="97">
        <v>6313</v>
      </c>
      <c r="H217" s="97">
        <v>6313</v>
      </c>
      <c r="I217" s="85">
        <f t="shared" si="145"/>
        <v>0</v>
      </c>
      <c r="J217" s="85">
        <f t="shared" si="145"/>
        <v>0</v>
      </c>
      <c r="K217" s="85">
        <f t="shared" si="145"/>
        <v>0</v>
      </c>
      <c r="L217" s="85"/>
      <c r="M217" s="85"/>
      <c r="N217" s="85"/>
      <c r="O217" s="85"/>
      <c r="P217" s="85"/>
      <c r="Q217" s="85"/>
      <c r="R217" s="85"/>
      <c r="S217" s="85"/>
      <c r="T217" s="85"/>
      <c r="U217" s="85"/>
      <c r="V217" s="85"/>
      <c r="W217" s="85"/>
      <c r="X217" s="82"/>
      <c r="Y217" s="82"/>
      <c r="Z217" s="82"/>
    </row>
    <row r="218" spans="1:26" s="23" customFormat="1" ht="49.5" customHeight="1" x14ac:dyDescent="0.25">
      <c r="A218" s="78"/>
      <c r="B218" s="45" t="s">
        <v>384</v>
      </c>
      <c r="C218" s="85">
        <v>10180</v>
      </c>
      <c r="D218" s="85">
        <v>10180</v>
      </c>
      <c r="E218" s="85">
        <v>10180</v>
      </c>
      <c r="F218" s="97">
        <v>10180</v>
      </c>
      <c r="G218" s="97">
        <v>10180</v>
      </c>
      <c r="H218" s="97">
        <v>10180</v>
      </c>
      <c r="I218" s="85">
        <f t="shared" si="145"/>
        <v>0</v>
      </c>
      <c r="J218" s="85">
        <f t="shared" si="145"/>
        <v>0</v>
      </c>
      <c r="K218" s="85">
        <f t="shared" si="145"/>
        <v>0</v>
      </c>
      <c r="L218" s="85"/>
      <c r="M218" s="85"/>
      <c r="N218" s="85"/>
      <c r="O218" s="85"/>
      <c r="P218" s="85"/>
      <c r="Q218" s="85"/>
      <c r="R218" s="85"/>
      <c r="S218" s="85"/>
      <c r="T218" s="85"/>
      <c r="U218" s="85"/>
      <c r="V218" s="85"/>
      <c r="W218" s="85"/>
      <c r="X218" s="82"/>
      <c r="Y218" s="82"/>
      <c r="Z218" s="82"/>
    </row>
    <row r="219" spans="1:26" s="23" customFormat="1" ht="216.75" customHeight="1" x14ac:dyDescent="0.25">
      <c r="A219" s="78"/>
      <c r="B219" s="45" t="s">
        <v>344</v>
      </c>
      <c r="C219" s="57">
        <f>11109-352</f>
        <v>10757</v>
      </c>
      <c r="D219" s="57">
        <f t="shared" ref="D219:H219" si="155">11109-352</f>
        <v>10757</v>
      </c>
      <c r="E219" s="57">
        <f t="shared" si="155"/>
        <v>10757</v>
      </c>
      <c r="F219" s="98">
        <f>11109-352</f>
        <v>10757</v>
      </c>
      <c r="G219" s="98">
        <f t="shared" si="155"/>
        <v>10757</v>
      </c>
      <c r="H219" s="98">
        <f t="shared" si="155"/>
        <v>10757</v>
      </c>
      <c r="I219" s="85">
        <f t="shared" si="145"/>
        <v>0</v>
      </c>
      <c r="J219" s="85">
        <f t="shared" si="145"/>
        <v>0</v>
      </c>
      <c r="K219" s="85">
        <f t="shared" si="145"/>
        <v>0</v>
      </c>
      <c r="L219" s="85"/>
      <c r="M219" s="85"/>
      <c r="N219" s="85"/>
      <c r="O219" s="85">
        <f t="shared" si="146"/>
        <v>-10757</v>
      </c>
      <c r="P219" s="85">
        <f t="shared" si="146"/>
        <v>-10757</v>
      </c>
      <c r="Q219" s="85">
        <f t="shared" si="146"/>
        <v>-10757</v>
      </c>
      <c r="R219" s="85"/>
      <c r="S219" s="85"/>
      <c r="T219" s="85"/>
      <c r="U219" s="85">
        <f t="shared" si="147"/>
        <v>0</v>
      </c>
      <c r="V219" s="85">
        <f t="shared" si="147"/>
        <v>0</v>
      </c>
      <c r="W219" s="85">
        <f t="shared" si="147"/>
        <v>0</v>
      </c>
      <c r="X219" s="82"/>
      <c r="Y219" s="82"/>
      <c r="Z219" s="82"/>
    </row>
    <row r="220" spans="1:26" s="23" customFormat="1" ht="80.25" customHeight="1" x14ac:dyDescent="0.25">
      <c r="A220" s="78"/>
      <c r="B220" s="45" t="s">
        <v>385</v>
      </c>
      <c r="C220" s="85">
        <v>413</v>
      </c>
      <c r="D220" s="85">
        <v>413</v>
      </c>
      <c r="E220" s="85">
        <v>413</v>
      </c>
      <c r="F220" s="97">
        <v>413</v>
      </c>
      <c r="G220" s="97">
        <v>413</v>
      </c>
      <c r="H220" s="97">
        <v>413</v>
      </c>
      <c r="I220" s="85">
        <f t="shared" si="145"/>
        <v>0</v>
      </c>
      <c r="J220" s="85">
        <f t="shared" si="145"/>
        <v>0</v>
      </c>
      <c r="K220" s="85">
        <f t="shared" si="145"/>
        <v>0</v>
      </c>
      <c r="L220" s="85"/>
      <c r="M220" s="85"/>
      <c r="N220" s="85"/>
      <c r="O220" s="85"/>
      <c r="P220" s="85"/>
      <c r="Q220" s="85"/>
      <c r="R220" s="85"/>
      <c r="S220" s="85"/>
      <c r="T220" s="85"/>
      <c r="U220" s="85"/>
      <c r="V220" s="85"/>
      <c r="W220" s="85"/>
      <c r="X220" s="82"/>
      <c r="Y220" s="82"/>
      <c r="Z220" s="82"/>
    </row>
    <row r="221" spans="1:26" s="7" customFormat="1" ht="33" customHeight="1" x14ac:dyDescent="0.25">
      <c r="A221" s="4" t="s">
        <v>12</v>
      </c>
      <c r="B221" s="8" t="s">
        <v>11</v>
      </c>
      <c r="C221" s="83">
        <f>C222+C223+C224+C225+C228</f>
        <v>697495.2300000001</v>
      </c>
      <c r="D221" s="83">
        <f t="shared" ref="D221:H221" si="156">D222+D223+D224+D225+D228</f>
        <v>220095.16</v>
      </c>
      <c r="E221" s="83">
        <f t="shared" si="156"/>
        <v>220210.16</v>
      </c>
      <c r="F221" s="6">
        <f>F222+F223+F224+F225+F228</f>
        <v>717726.96000000008</v>
      </c>
      <c r="G221" s="6">
        <f t="shared" si="156"/>
        <v>220095.16</v>
      </c>
      <c r="H221" s="6">
        <f t="shared" si="156"/>
        <v>220210.16</v>
      </c>
      <c r="I221" s="83">
        <f t="shared" si="145"/>
        <v>20231.729999999981</v>
      </c>
      <c r="J221" s="83">
        <f t="shared" si="145"/>
        <v>0</v>
      </c>
      <c r="K221" s="83">
        <f t="shared" si="145"/>
        <v>0</v>
      </c>
      <c r="L221" s="47">
        <f>L223+L225+L228</f>
        <v>0</v>
      </c>
      <c r="M221" s="47">
        <f t="shared" ref="M221:N221" si="157">M223+M225+M228</f>
        <v>0</v>
      </c>
      <c r="N221" s="47">
        <f t="shared" si="157"/>
        <v>0</v>
      </c>
      <c r="O221" s="47">
        <f t="shared" si="146"/>
        <v>-717726.96000000008</v>
      </c>
      <c r="P221" s="47">
        <f t="shared" si="146"/>
        <v>-220095.16</v>
      </c>
      <c r="Q221" s="47">
        <f t="shared" si="146"/>
        <v>-220210.16</v>
      </c>
      <c r="R221" s="47">
        <f>R223+R225+R228</f>
        <v>0</v>
      </c>
      <c r="S221" s="47">
        <f t="shared" ref="S221:T221" si="158">S223+S225+S228</f>
        <v>0</v>
      </c>
      <c r="T221" s="47">
        <f t="shared" si="158"/>
        <v>0</v>
      </c>
      <c r="U221" s="83">
        <f t="shared" si="147"/>
        <v>0</v>
      </c>
      <c r="V221" s="83">
        <f t="shared" si="147"/>
        <v>0</v>
      </c>
      <c r="W221" s="83">
        <f t="shared" si="147"/>
        <v>0</v>
      </c>
      <c r="X221" s="31"/>
      <c r="Y221" s="31"/>
      <c r="Z221" s="31"/>
    </row>
    <row r="222" spans="1:26" s="7" customFormat="1" ht="141.75" customHeight="1" x14ac:dyDescent="0.25">
      <c r="A222" s="9" t="s">
        <v>399</v>
      </c>
      <c r="B222" s="19" t="s">
        <v>398</v>
      </c>
      <c r="C222" s="74">
        <v>1406.16</v>
      </c>
      <c r="D222" s="74">
        <v>1406.16</v>
      </c>
      <c r="E222" s="74">
        <v>1406.16</v>
      </c>
      <c r="F222" s="100">
        <v>1406.16</v>
      </c>
      <c r="G222" s="100">
        <v>1406.16</v>
      </c>
      <c r="H222" s="100">
        <v>1406.16</v>
      </c>
      <c r="I222" s="85">
        <f t="shared" si="145"/>
        <v>0</v>
      </c>
      <c r="J222" s="85">
        <f t="shared" si="145"/>
        <v>0</v>
      </c>
      <c r="K222" s="85">
        <f t="shared" si="145"/>
        <v>0</v>
      </c>
      <c r="L222" s="47"/>
      <c r="M222" s="47"/>
      <c r="N222" s="47"/>
      <c r="O222" s="47"/>
      <c r="P222" s="47"/>
      <c r="Q222" s="47"/>
      <c r="R222" s="47"/>
      <c r="S222" s="47"/>
      <c r="T222" s="47"/>
      <c r="U222" s="83"/>
      <c r="V222" s="83"/>
      <c r="W222" s="83"/>
      <c r="X222" s="31"/>
      <c r="Y222" s="31"/>
      <c r="Z222" s="31"/>
    </row>
    <row r="223" spans="1:26" ht="81.75" customHeight="1" x14ac:dyDescent="0.25">
      <c r="A223" s="9" t="s">
        <v>338</v>
      </c>
      <c r="B223" s="19" t="s">
        <v>337</v>
      </c>
      <c r="C223" s="74">
        <f>4607.6+1695.4</f>
        <v>6303</v>
      </c>
      <c r="D223" s="74">
        <f>5569.8+828.2</f>
        <v>6398</v>
      </c>
      <c r="E223" s="74">
        <v>6513</v>
      </c>
      <c r="F223" s="100">
        <f>4607.6+1695.4</f>
        <v>6303</v>
      </c>
      <c r="G223" s="100">
        <f>5569.8+828.2</f>
        <v>6398</v>
      </c>
      <c r="H223" s="100">
        <v>6513</v>
      </c>
      <c r="I223" s="85">
        <f t="shared" si="145"/>
        <v>0</v>
      </c>
      <c r="J223" s="85">
        <f t="shared" si="145"/>
        <v>0</v>
      </c>
      <c r="K223" s="85">
        <f t="shared" si="145"/>
        <v>0</v>
      </c>
      <c r="L223" s="87"/>
      <c r="M223" s="87"/>
      <c r="N223" s="87"/>
      <c r="O223" s="87"/>
      <c r="P223" s="87"/>
      <c r="Q223" s="87"/>
      <c r="R223" s="87"/>
      <c r="S223" s="87"/>
      <c r="T223" s="87"/>
      <c r="U223" s="88"/>
      <c r="V223" s="88"/>
      <c r="W223" s="88"/>
      <c r="X223" s="30"/>
      <c r="Y223" s="30"/>
      <c r="Z223" s="30"/>
    </row>
    <row r="224" spans="1:26" ht="110.25" customHeight="1" x14ac:dyDescent="0.25">
      <c r="A224" s="9" t="s">
        <v>374</v>
      </c>
      <c r="B224" s="19" t="s">
        <v>382</v>
      </c>
      <c r="C224" s="74">
        <f>45700+47263</f>
        <v>92963</v>
      </c>
      <c r="D224" s="74">
        <f>45700+47263</f>
        <v>92963</v>
      </c>
      <c r="E224" s="74">
        <v>92963</v>
      </c>
      <c r="F224" s="100">
        <f>45700+47263</f>
        <v>92963</v>
      </c>
      <c r="G224" s="100">
        <f>45700+47263</f>
        <v>92963</v>
      </c>
      <c r="H224" s="100">
        <v>92963</v>
      </c>
      <c r="I224" s="85">
        <f t="shared" si="145"/>
        <v>0</v>
      </c>
      <c r="J224" s="85">
        <f t="shared" si="145"/>
        <v>0</v>
      </c>
      <c r="K224" s="85">
        <f t="shared" si="145"/>
        <v>0</v>
      </c>
      <c r="L224" s="87"/>
      <c r="M224" s="87"/>
      <c r="N224" s="87"/>
      <c r="O224" s="87"/>
      <c r="P224" s="87"/>
      <c r="Q224" s="87"/>
      <c r="R224" s="87"/>
      <c r="S224" s="87"/>
      <c r="T224" s="87"/>
      <c r="U224" s="88"/>
      <c r="V224" s="88"/>
      <c r="W224" s="88"/>
      <c r="X224" s="30"/>
      <c r="Y224" s="30"/>
      <c r="Z224" s="30"/>
    </row>
    <row r="225" spans="1:26" ht="33.75" hidden="1" customHeight="1" x14ac:dyDescent="0.25">
      <c r="A225" s="9" t="s">
        <v>250</v>
      </c>
      <c r="B225" s="19" t="s">
        <v>251</v>
      </c>
      <c r="C225" s="88">
        <f>SUM(C226:C227)</f>
        <v>0</v>
      </c>
      <c r="D225" s="88">
        <f t="shared" ref="D225:E225" si="159">SUM(D226:D227)</f>
        <v>0</v>
      </c>
      <c r="E225" s="88">
        <f t="shared" si="159"/>
        <v>0</v>
      </c>
      <c r="F225" s="94">
        <f>SUM(F226:F227)</f>
        <v>0</v>
      </c>
      <c r="G225" s="94">
        <f t="shared" ref="G225:H225" si="160">SUM(G226:G227)</f>
        <v>0</v>
      </c>
      <c r="H225" s="94">
        <f t="shared" si="160"/>
        <v>0</v>
      </c>
      <c r="I225" s="88">
        <f t="shared" si="145"/>
        <v>0</v>
      </c>
      <c r="J225" s="88">
        <f t="shared" si="145"/>
        <v>0</v>
      </c>
      <c r="K225" s="88">
        <f t="shared" si="145"/>
        <v>0</v>
      </c>
      <c r="L225" s="87">
        <f>SUM(L226:L227)</f>
        <v>0</v>
      </c>
      <c r="M225" s="87">
        <f t="shared" ref="M225:N225" si="161">SUM(M226:M227)</f>
        <v>0</v>
      </c>
      <c r="N225" s="87">
        <f t="shared" si="161"/>
        <v>0</v>
      </c>
      <c r="O225" s="87">
        <f t="shared" si="146"/>
        <v>0</v>
      </c>
      <c r="P225" s="87">
        <f t="shared" si="146"/>
        <v>0</v>
      </c>
      <c r="Q225" s="87">
        <f t="shared" si="146"/>
        <v>0</v>
      </c>
      <c r="R225" s="87">
        <f>SUM(R226:R227)</f>
        <v>0</v>
      </c>
      <c r="S225" s="87">
        <f t="shared" ref="S225:T225" si="162">SUM(S226:S227)</f>
        <v>0</v>
      </c>
      <c r="T225" s="87">
        <f t="shared" si="162"/>
        <v>0</v>
      </c>
      <c r="U225" s="88">
        <f t="shared" si="147"/>
        <v>0</v>
      </c>
      <c r="V225" s="88">
        <f t="shared" si="147"/>
        <v>0</v>
      </c>
      <c r="W225" s="88">
        <f t="shared" si="147"/>
        <v>0</v>
      </c>
      <c r="X225" s="30"/>
      <c r="Y225" s="30"/>
      <c r="Z225" s="30"/>
    </row>
    <row r="226" spans="1:26" s="79" customFormat="1" ht="33.75" hidden="1" customHeight="1" x14ac:dyDescent="0.25">
      <c r="A226" s="78"/>
      <c r="B226" s="46" t="s">
        <v>305</v>
      </c>
      <c r="C226" s="89"/>
      <c r="D226" s="89"/>
      <c r="E226" s="89"/>
      <c r="F226" s="40"/>
      <c r="G226" s="40"/>
      <c r="H226" s="40"/>
      <c r="I226" s="89"/>
      <c r="J226" s="89"/>
      <c r="K226" s="89"/>
      <c r="L226" s="86"/>
      <c r="M226" s="86"/>
      <c r="N226" s="86"/>
      <c r="O226" s="86">
        <f t="shared" si="146"/>
        <v>0</v>
      </c>
      <c r="P226" s="86">
        <f t="shared" si="146"/>
        <v>0</v>
      </c>
      <c r="Q226" s="86">
        <f t="shared" si="146"/>
        <v>0</v>
      </c>
      <c r="R226" s="86"/>
      <c r="S226" s="86"/>
      <c r="T226" s="86"/>
      <c r="U226" s="89"/>
      <c r="V226" s="89"/>
      <c r="W226" s="89"/>
      <c r="X226" s="82"/>
      <c r="Y226" s="82"/>
      <c r="Z226" s="82"/>
    </row>
    <row r="227" spans="1:26" s="79" customFormat="1" ht="33.75" hidden="1" customHeight="1" x14ac:dyDescent="0.25">
      <c r="A227" s="78"/>
      <c r="B227" s="46" t="s">
        <v>306</v>
      </c>
      <c r="C227" s="89"/>
      <c r="D227" s="89"/>
      <c r="E227" s="89"/>
      <c r="F227" s="40"/>
      <c r="G227" s="40"/>
      <c r="H227" s="40"/>
      <c r="I227" s="89"/>
      <c r="J227" s="89"/>
      <c r="K227" s="89"/>
      <c r="L227" s="86"/>
      <c r="M227" s="86"/>
      <c r="N227" s="86"/>
      <c r="O227" s="86">
        <f t="shared" si="146"/>
        <v>0</v>
      </c>
      <c r="P227" s="86">
        <f t="shared" si="146"/>
        <v>0</v>
      </c>
      <c r="Q227" s="86">
        <f t="shared" si="146"/>
        <v>0</v>
      </c>
      <c r="R227" s="86"/>
      <c r="S227" s="86"/>
      <c r="T227" s="86"/>
      <c r="U227" s="89"/>
      <c r="V227" s="89"/>
      <c r="W227" s="89"/>
      <c r="X227" s="82"/>
      <c r="Y227" s="82"/>
      <c r="Z227" s="82"/>
    </row>
    <row r="228" spans="1:26" ht="37.5" customHeight="1" x14ac:dyDescent="0.25">
      <c r="A228" s="9" t="s">
        <v>10</v>
      </c>
      <c r="B228" s="19" t="s">
        <v>9</v>
      </c>
      <c r="C228" s="88">
        <f>SUM(C229:C235)</f>
        <v>596823.07000000007</v>
      </c>
      <c r="D228" s="88">
        <f>SUM(D230:D235)</f>
        <v>119328</v>
      </c>
      <c r="E228" s="88">
        <f>SUM(E230:E235)</f>
        <v>119328</v>
      </c>
      <c r="F228" s="94">
        <f>SUM(F229:F235)</f>
        <v>617054.80000000005</v>
      </c>
      <c r="G228" s="94">
        <f>SUM(G230:G235)</f>
        <v>119328</v>
      </c>
      <c r="H228" s="94">
        <f>SUM(H230:H235)</f>
        <v>119328</v>
      </c>
      <c r="I228" s="88">
        <f t="shared" si="145"/>
        <v>20231.729999999981</v>
      </c>
      <c r="J228" s="88">
        <f t="shared" si="145"/>
        <v>0</v>
      </c>
      <c r="K228" s="88">
        <f t="shared" si="145"/>
        <v>0</v>
      </c>
      <c r="L228" s="88">
        <f>SUM(L230:L230)</f>
        <v>0</v>
      </c>
      <c r="M228" s="88">
        <f>SUM(M230:M230)</f>
        <v>0</v>
      </c>
      <c r="N228" s="88">
        <f>SUM(N230:N230)</f>
        <v>0</v>
      </c>
      <c r="O228" s="88">
        <f t="shared" si="146"/>
        <v>-617054.80000000005</v>
      </c>
      <c r="P228" s="88">
        <f t="shared" si="146"/>
        <v>-119328</v>
      </c>
      <c r="Q228" s="88">
        <f t="shared" si="146"/>
        <v>-119328</v>
      </c>
      <c r="R228" s="88">
        <f>SUM(R230:R230)</f>
        <v>0</v>
      </c>
      <c r="S228" s="88">
        <f>SUM(S230:S230)</f>
        <v>0</v>
      </c>
      <c r="T228" s="88">
        <f>SUM(T230:T230)</f>
        <v>0</v>
      </c>
      <c r="U228" s="88">
        <f t="shared" si="147"/>
        <v>0</v>
      </c>
      <c r="V228" s="88">
        <f t="shared" si="147"/>
        <v>0</v>
      </c>
      <c r="W228" s="88">
        <f t="shared" si="147"/>
        <v>0</v>
      </c>
      <c r="X228" s="30"/>
      <c r="Y228" s="30"/>
      <c r="Z228" s="30"/>
    </row>
    <row r="229" spans="1:26" ht="60.75" customHeight="1" x14ac:dyDescent="0.25">
      <c r="A229" s="9"/>
      <c r="B229" s="46" t="s">
        <v>396</v>
      </c>
      <c r="C229" s="57">
        <v>446621</v>
      </c>
      <c r="D229" s="88">
        <v>0</v>
      </c>
      <c r="E229" s="88">
        <v>0</v>
      </c>
      <c r="F229" s="98">
        <v>446621</v>
      </c>
      <c r="G229" s="94">
        <v>0</v>
      </c>
      <c r="H229" s="94">
        <v>0</v>
      </c>
      <c r="I229" s="85">
        <f t="shared" si="145"/>
        <v>0</v>
      </c>
      <c r="J229" s="85">
        <f t="shared" si="145"/>
        <v>0</v>
      </c>
      <c r="K229" s="85">
        <f t="shared" si="145"/>
        <v>0</v>
      </c>
      <c r="L229" s="88"/>
      <c r="M229" s="88"/>
      <c r="N229" s="88"/>
      <c r="O229" s="88"/>
      <c r="P229" s="88"/>
      <c r="Q229" s="88"/>
      <c r="R229" s="88"/>
      <c r="S229" s="88"/>
      <c r="T229" s="88"/>
      <c r="U229" s="88"/>
      <c r="V229" s="88"/>
      <c r="W229" s="88"/>
      <c r="X229" s="30"/>
      <c r="Y229" s="30"/>
      <c r="Z229" s="30"/>
    </row>
    <row r="230" spans="1:26" s="79" customFormat="1" ht="52.5" customHeight="1" x14ac:dyDescent="0.25">
      <c r="A230" s="78"/>
      <c r="B230" s="46" t="s">
        <v>362</v>
      </c>
      <c r="C230" s="90">
        <v>423.59</v>
      </c>
      <c r="D230" s="90">
        <v>0</v>
      </c>
      <c r="E230" s="90">
        <v>0</v>
      </c>
      <c r="F230" s="102">
        <v>423.59</v>
      </c>
      <c r="G230" s="102">
        <v>0</v>
      </c>
      <c r="H230" s="102">
        <v>0</v>
      </c>
      <c r="I230" s="85">
        <f t="shared" si="145"/>
        <v>0</v>
      </c>
      <c r="J230" s="85">
        <f t="shared" si="145"/>
        <v>0</v>
      </c>
      <c r="K230" s="85">
        <f t="shared" si="145"/>
        <v>0</v>
      </c>
      <c r="L230" s="86"/>
      <c r="M230" s="86"/>
      <c r="N230" s="86"/>
      <c r="O230" s="86">
        <f t="shared" si="146"/>
        <v>-423.59</v>
      </c>
      <c r="P230" s="86">
        <f t="shared" si="146"/>
        <v>0</v>
      </c>
      <c r="Q230" s="86">
        <f t="shared" si="146"/>
        <v>0</v>
      </c>
      <c r="R230" s="86"/>
      <c r="S230" s="86"/>
      <c r="T230" s="86"/>
      <c r="U230" s="89"/>
      <c r="V230" s="89"/>
      <c r="W230" s="89"/>
      <c r="X230" s="82"/>
      <c r="Y230" s="82"/>
      <c r="Z230" s="82"/>
    </row>
    <row r="231" spans="1:26" s="79" customFormat="1" ht="52.5" customHeight="1" x14ac:dyDescent="0.25">
      <c r="A231" s="78"/>
      <c r="B231" s="46" t="s">
        <v>411</v>
      </c>
      <c r="C231" s="90">
        <v>0</v>
      </c>
      <c r="D231" s="90">
        <v>0</v>
      </c>
      <c r="E231" s="90">
        <v>0</v>
      </c>
      <c r="F231" s="103">
        <v>20231.73</v>
      </c>
      <c r="G231" s="102">
        <v>0</v>
      </c>
      <c r="H231" s="102">
        <v>0</v>
      </c>
      <c r="I231" s="75">
        <f t="shared" si="145"/>
        <v>20231.73</v>
      </c>
      <c r="J231" s="85">
        <f t="shared" si="145"/>
        <v>0</v>
      </c>
      <c r="K231" s="85">
        <f t="shared" si="145"/>
        <v>0</v>
      </c>
      <c r="L231" s="86"/>
      <c r="M231" s="86"/>
      <c r="N231" s="86"/>
      <c r="O231" s="86"/>
      <c r="P231" s="86"/>
      <c r="Q231" s="86"/>
      <c r="R231" s="86"/>
      <c r="S231" s="86"/>
      <c r="T231" s="86"/>
      <c r="U231" s="89"/>
      <c r="V231" s="89"/>
      <c r="W231" s="89"/>
      <c r="X231" s="82"/>
      <c r="Y231" s="82"/>
      <c r="Z231" s="82"/>
    </row>
    <row r="232" spans="1:26" s="79" customFormat="1" ht="49.5" customHeight="1" x14ac:dyDescent="0.25">
      <c r="A232" s="78"/>
      <c r="B232" s="46" t="s">
        <v>375</v>
      </c>
      <c r="C232" s="90">
        <v>119328</v>
      </c>
      <c r="D232" s="90">
        <v>119328</v>
      </c>
      <c r="E232" s="90">
        <v>119328</v>
      </c>
      <c r="F232" s="102">
        <v>119328</v>
      </c>
      <c r="G232" s="102">
        <v>119328</v>
      </c>
      <c r="H232" s="102">
        <v>119328</v>
      </c>
      <c r="I232" s="85">
        <f t="shared" si="145"/>
        <v>0</v>
      </c>
      <c r="J232" s="85">
        <f t="shared" si="145"/>
        <v>0</v>
      </c>
      <c r="K232" s="85">
        <f t="shared" si="145"/>
        <v>0</v>
      </c>
      <c r="L232" s="86"/>
      <c r="M232" s="86"/>
      <c r="N232" s="86"/>
      <c r="O232" s="86"/>
      <c r="P232" s="86"/>
      <c r="Q232" s="86"/>
      <c r="R232" s="86"/>
      <c r="S232" s="86"/>
      <c r="T232" s="86"/>
      <c r="U232" s="89"/>
      <c r="V232" s="89"/>
      <c r="W232" s="89"/>
      <c r="X232" s="82"/>
      <c r="Y232" s="82"/>
      <c r="Z232" s="82"/>
    </row>
    <row r="233" spans="1:26" s="79" customFormat="1" ht="94.5" customHeight="1" x14ac:dyDescent="0.25">
      <c r="A233" s="78"/>
      <c r="B233" s="46" t="s">
        <v>376</v>
      </c>
      <c r="C233" s="90">
        <v>7779</v>
      </c>
      <c r="D233" s="90">
        <v>0</v>
      </c>
      <c r="E233" s="90">
        <v>0</v>
      </c>
      <c r="F233" s="102">
        <v>7779</v>
      </c>
      <c r="G233" s="102">
        <v>0</v>
      </c>
      <c r="H233" s="102">
        <v>0</v>
      </c>
      <c r="I233" s="85">
        <f t="shared" si="145"/>
        <v>0</v>
      </c>
      <c r="J233" s="85">
        <f t="shared" si="145"/>
        <v>0</v>
      </c>
      <c r="K233" s="85">
        <f t="shared" si="145"/>
        <v>0</v>
      </c>
      <c r="L233" s="86"/>
      <c r="M233" s="86"/>
      <c r="N233" s="86"/>
      <c r="O233" s="86"/>
      <c r="P233" s="86"/>
      <c r="Q233" s="86"/>
      <c r="R233" s="86"/>
      <c r="S233" s="86"/>
      <c r="T233" s="86"/>
      <c r="U233" s="89"/>
      <c r="V233" s="89"/>
      <c r="W233" s="89"/>
      <c r="X233" s="82"/>
      <c r="Y233" s="82"/>
      <c r="Z233" s="82"/>
    </row>
    <row r="234" spans="1:26" s="79" customFormat="1" ht="51" customHeight="1" x14ac:dyDescent="0.25">
      <c r="A234" s="78"/>
      <c r="B234" s="46" t="s">
        <v>397</v>
      </c>
      <c r="C234" s="57">
        <v>6171.48</v>
      </c>
      <c r="D234" s="90">
        <v>0</v>
      </c>
      <c r="E234" s="90">
        <v>0</v>
      </c>
      <c r="F234" s="98">
        <v>6171.48</v>
      </c>
      <c r="G234" s="102">
        <v>0</v>
      </c>
      <c r="H234" s="102">
        <v>0</v>
      </c>
      <c r="I234" s="85">
        <f t="shared" si="145"/>
        <v>0</v>
      </c>
      <c r="J234" s="85">
        <f t="shared" si="145"/>
        <v>0</v>
      </c>
      <c r="K234" s="85">
        <f t="shared" si="145"/>
        <v>0</v>
      </c>
      <c r="L234" s="86"/>
      <c r="M234" s="86"/>
      <c r="N234" s="86"/>
      <c r="O234" s="86"/>
      <c r="P234" s="86"/>
      <c r="Q234" s="86"/>
      <c r="R234" s="86"/>
      <c r="S234" s="86"/>
      <c r="T234" s="86"/>
      <c r="U234" s="89"/>
      <c r="V234" s="89"/>
      <c r="W234" s="89"/>
      <c r="X234" s="82"/>
      <c r="Y234" s="82"/>
      <c r="Z234" s="82"/>
    </row>
    <row r="235" spans="1:26" s="79" customFormat="1" ht="38.25" customHeight="1" x14ac:dyDescent="0.25">
      <c r="A235" s="78"/>
      <c r="B235" s="46" t="s">
        <v>377</v>
      </c>
      <c r="C235" s="90">
        <v>16500</v>
      </c>
      <c r="D235" s="90">
        <v>0</v>
      </c>
      <c r="E235" s="90">
        <v>0</v>
      </c>
      <c r="F235" s="102">
        <v>16500</v>
      </c>
      <c r="G235" s="102">
        <v>0</v>
      </c>
      <c r="H235" s="102">
        <v>0</v>
      </c>
      <c r="I235" s="85">
        <f t="shared" si="145"/>
        <v>0</v>
      </c>
      <c r="J235" s="85">
        <f t="shared" si="145"/>
        <v>0</v>
      </c>
      <c r="K235" s="85">
        <f t="shared" si="145"/>
        <v>0</v>
      </c>
      <c r="L235" s="86"/>
      <c r="M235" s="86"/>
      <c r="N235" s="86"/>
      <c r="O235" s="86"/>
      <c r="P235" s="86"/>
      <c r="Q235" s="86"/>
      <c r="R235" s="86"/>
      <c r="S235" s="86"/>
      <c r="T235" s="86"/>
      <c r="U235" s="89"/>
      <c r="V235" s="89"/>
      <c r="W235" s="89"/>
      <c r="X235" s="82"/>
      <c r="Y235" s="82"/>
      <c r="Z235" s="82"/>
    </row>
    <row r="236" spans="1:26" s="7" customFormat="1" ht="34.5" hidden="1" customHeight="1" x14ac:dyDescent="0.25">
      <c r="A236" s="24" t="s">
        <v>252</v>
      </c>
      <c r="B236" s="25" t="s">
        <v>253</v>
      </c>
      <c r="C236" s="83"/>
      <c r="D236" s="83"/>
      <c r="E236" s="83"/>
      <c r="F236" s="6"/>
      <c r="G236" s="6"/>
      <c r="H236" s="6"/>
      <c r="I236" s="83">
        <f t="shared" si="145"/>
        <v>0</v>
      </c>
      <c r="J236" s="83">
        <f t="shared" si="145"/>
        <v>0</v>
      </c>
      <c r="K236" s="83">
        <f t="shared" si="145"/>
        <v>0</v>
      </c>
      <c r="L236" s="83"/>
      <c r="M236" s="83"/>
      <c r="N236" s="83"/>
      <c r="O236" s="83">
        <f t="shared" si="146"/>
        <v>0</v>
      </c>
      <c r="P236" s="83">
        <f t="shared" si="146"/>
        <v>0</v>
      </c>
      <c r="Q236" s="83">
        <f t="shared" si="146"/>
        <v>0</v>
      </c>
      <c r="R236" s="83"/>
      <c r="S236" s="83"/>
      <c r="T236" s="83"/>
      <c r="U236" s="83">
        <f t="shared" si="147"/>
        <v>0</v>
      </c>
      <c r="V236" s="83">
        <f t="shared" si="147"/>
        <v>0</v>
      </c>
      <c r="W236" s="83">
        <f t="shared" si="147"/>
        <v>0</v>
      </c>
      <c r="X236" s="31"/>
      <c r="Y236" s="31"/>
      <c r="Z236" s="31"/>
    </row>
    <row r="237" spans="1:26" s="7" customFormat="1" ht="34.5" hidden="1" customHeight="1" x14ac:dyDescent="0.25">
      <c r="A237" s="24" t="s">
        <v>8</v>
      </c>
      <c r="B237" s="25" t="s">
        <v>7</v>
      </c>
      <c r="C237" s="83"/>
      <c r="D237" s="83"/>
      <c r="E237" s="83"/>
      <c r="F237" s="6"/>
      <c r="G237" s="6"/>
      <c r="H237" s="6"/>
      <c r="I237" s="83">
        <f t="shared" si="145"/>
        <v>0</v>
      </c>
      <c r="J237" s="83">
        <f t="shared" si="145"/>
        <v>0</v>
      </c>
      <c r="K237" s="83">
        <f t="shared" si="145"/>
        <v>0</v>
      </c>
      <c r="L237" s="83"/>
      <c r="M237" s="83"/>
      <c r="N237" s="83"/>
      <c r="O237" s="83">
        <f t="shared" si="146"/>
        <v>0</v>
      </c>
      <c r="P237" s="83">
        <f t="shared" si="146"/>
        <v>0</v>
      </c>
      <c r="Q237" s="83">
        <f t="shared" si="146"/>
        <v>0</v>
      </c>
      <c r="R237" s="83"/>
      <c r="S237" s="83"/>
      <c r="T237" s="83"/>
      <c r="U237" s="83">
        <f t="shared" si="147"/>
        <v>0</v>
      </c>
      <c r="V237" s="83">
        <f t="shared" si="147"/>
        <v>0</v>
      </c>
      <c r="W237" s="83">
        <f t="shared" si="147"/>
        <v>0</v>
      </c>
      <c r="X237" s="31"/>
      <c r="Y237" s="31"/>
      <c r="Z237" s="31"/>
    </row>
    <row r="238" spans="1:26" s="7" customFormat="1" ht="21.75" hidden="1" customHeight="1" x14ac:dyDescent="0.25">
      <c r="A238" s="24" t="s">
        <v>6</v>
      </c>
      <c r="B238" s="25" t="s">
        <v>5</v>
      </c>
      <c r="C238" s="83"/>
      <c r="D238" s="83"/>
      <c r="E238" s="83"/>
      <c r="F238" s="6"/>
      <c r="G238" s="6"/>
      <c r="H238" s="6"/>
      <c r="I238" s="83">
        <f t="shared" si="145"/>
        <v>0</v>
      </c>
      <c r="J238" s="83">
        <f t="shared" si="145"/>
        <v>0</v>
      </c>
      <c r="K238" s="83">
        <f t="shared" si="145"/>
        <v>0</v>
      </c>
      <c r="L238" s="83"/>
      <c r="M238" s="83"/>
      <c r="N238" s="83"/>
      <c r="O238" s="83">
        <f t="shared" si="146"/>
        <v>0</v>
      </c>
      <c r="P238" s="83">
        <f t="shared" si="146"/>
        <v>0</v>
      </c>
      <c r="Q238" s="83">
        <f t="shared" si="146"/>
        <v>0</v>
      </c>
      <c r="R238" s="83"/>
      <c r="S238" s="83"/>
      <c r="T238" s="83"/>
      <c r="U238" s="83">
        <f t="shared" si="147"/>
        <v>0</v>
      </c>
      <c r="V238" s="83">
        <f t="shared" si="147"/>
        <v>0</v>
      </c>
      <c r="W238" s="83">
        <f t="shared" si="147"/>
        <v>0</v>
      </c>
      <c r="X238" s="31"/>
      <c r="Y238" s="31"/>
      <c r="Z238" s="31"/>
    </row>
    <row r="239" spans="1:26" s="7" customFormat="1" ht="64.5" hidden="1" customHeight="1" x14ac:dyDescent="0.25">
      <c r="A239" s="4" t="s">
        <v>4</v>
      </c>
      <c r="B239" s="8" t="s">
        <v>3</v>
      </c>
      <c r="C239" s="83">
        <f>SUM(C240:C242)</f>
        <v>0</v>
      </c>
      <c r="D239" s="83">
        <f t="shared" ref="D239:E239" si="163">SUM(D240:D242)</f>
        <v>0</v>
      </c>
      <c r="E239" s="83">
        <f t="shared" si="163"/>
        <v>0</v>
      </c>
      <c r="F239" s="6">
        <f>SUM(F240:F242)</f>
        <v>0</v>
      </c>
      <c r="G239" s="6">
        <f t="shared" ref="G239:H239" si="164">SUM(G240:G242)</f>
        <v>0</v>
      </c>
      <c r="H239" s="6">
        <f t="shared" si="164"/>
        <v>0</v>
      </c>
      <c r="I239" s="83">
        <f t="shared" si="145"/>
        <v>0</v>
      </c>
      <c r="J239" s="83">
        <f t="shared" si="145"/>
        <v>0</v>
      </c>
      <c r="K239" s="83">
        <f t="shared" si="145"/>
        <v>0</v>
      </c>
      <c r="L239" s="83">
        <f>SUM(L240:L242)</f>
        <v>0</v>
      </c>
      <c r="M239" s="83">
        <f t="shared" ref="M239:N239" si="165">SUM(M240:M242)</f>
        <v>0</v>
      </c>
      <c r="N239" s="83">
        <f t="shared" si="165"/>
        <v>0</v>
      </c>
      <c r="O239" s="83">
        <f t="shared" si="146"/>
        <v>0</v>
      </c>
      <c r="P239" s="83">
        <f t="shared" si="146"/>
        <v>0</v>
      </c>
      <c r="Q239" s="83">
        <f t="shared" si="146"/>
        <v>0</v>
      </c>
      <c r="R239" s="83">
        <f>SUM(R240:R242)</f>
        <v>0</v>
      </c>
      <c r="S239" s="83"/>
      <c r="T239" s="83"/>
      <c r="U239" s="83">
        <f t="shared" si="147"/>
        <v>0</v>
      </c>
      <c r="V239" s="83">
        <f t="shared" si="147"/>
        <v>0</v>
      </c>
      <c r="W239" s="83">
        <f t="shared" si="147"/>
        <v>0</v>
      </c>
      <c r="X239" s="31"/>
      <c r="Y239" s="31"/>
      <c r="Z239" s="31"/>
    </row>
    <row r="240" spans="1:26" ht="32.25" hidden="1" customHeight="1" x14ac:dyDescent="0.25">
      <c r="A240" s="54" t="s">
        <v>339</v>
      </c>
      <c r="B240" s="19" t="s">
        <v>231</v>
      </c>
      <c r="C240" s="88"/>
      <c r="D240" s="88"/>
      <c r="E240" s="88"/>
      <c r="F240" s="94"/>
      <c r="G240" s="94"/>
      <c r="H240" s="94"/>
      <c r="I240" s="88">
        <f t="shared" si="145"/>
        <v>0</v>
      </c>
      <c r="J240" s="88">
        <f t="shared" si="145"/>
        <v>0</v>
      </c>
      <c r="K240" s="88">
        <f t="shared" si="145"/>
        <v>0</v>
      </c>
      <c r="L240" s="88"/>
      <c r="M240" s="88"/>
      <c r="N240" s="88"/>
      <c r="O240" s="88">
        <f t="shared" si="146"/>
        <v>0</v>
      </c>
      <c r="P240" s="88">
        <f t="shared" si="146"/>
        <v>0</v>
      </c>
      <c r="Q240" s="88">
        <f t="shared" si="146"/>
        <v>0</v>
      </c>
      <c r="R240" s="88"/>
      <c r="S240" s="88"/>
      <c r="T240" s="88"/>
      <c r="U240" s="88">
        <f t="shared" si="147"/>
        <v>0</v>
      </c>
      <c r="V240" s="88">
        <f t="shared" si="147"/>
        <v>0</v>
      </c>
      <c r="W240" s="88">
        <f t="shared" si="147"/>
        <v>0</v>
      </c>
      <c r="X240" s="30"/>
      <c r="Y240" s="30"/>
      <c r="Z240" s="30"/>
    </row>
    <row r="241" spans="1:26" ht="32.25" hidden="1" customHeight="1" x14ac:dyDescent="0.25">
      <c r="A241" s="54" t="s">
        <v>340</v>
      </c>
      <c r="B241" s="19" t="s">
        <v>232</v>
      </c>
      <c r="C241" s="88"/>
      <c r="D241" s="88"/>
      <c r="E241" s="88"/>
      <c r="F241" s="94"/>
      <c r="G241" s="94"/>
      <c r="H241" s="94"/>
      <c r="I241" s="88"/>
      <c r="J241" s="88"/>
      <c r="K241" s="88"/>
      <c r="L241" s="88"/>
      <c r="M241" s="88"/>
      <c r="N241" s="88"/>
      <c r="O241" s="88"/>
      <c r="P241" s="88"/>
      <c r="Q241" s="88"/>
      <c r="R241" s="88"/>
      <c r="S241" s="88"/>
      <c r="T241" s="88"/>
      <c r="U241" s="88"/>
      <c r="V241" s="88"/>
      <c r="W241" s="88"/>
      <c r="X241" s="30"/>
      <c r="Y241" s="30"/>
      <c r="Z241" s="30"/>
    </row>
    <row r="242" spans="1:26" ht="32.25" hidden="1" customHeight="1" x14ac:dyDescent="0.25">
      <c r="A242" s="54" t="s">
        <v>341</v>
      </c>
      <c r="B242" s="19" t="s">
        <v>342</v>
      </c>
      <c r="C242" s="88"/>
      <c r="D242" s="88"/>
      <c r="E242" s="88"/>
      <c r="F242" s="94"/>
      <c r="G242" s="94"/>
      <c r="H242" s="94"/>
      <c r="I242" s="88">
        <f t="shared" si="145"/>
        <v>0</v>
      </c>
      <c r="J242" s="88">
        <f t="shared" si="145"/>
        <v>0</v>
      </c>
      <c r="K242" s="88">
        <f t="shared" si="145"/>
        <v>0</v>
      </c>
      <c r="L242" s="88"/>
      <c r="M242" s="88"/>
      <c r="N242" s="88"/>
      <c r="O242" s="88">
        <f t="shared" si="146"/>
        <v>0</v>
      </c>
      <c r="P242" s="88">
        <f t="shared" si="146"/>
        <v>0</v>
      </c>
      <c r="Q242" s="88">
        <f t="shared" si="146"/>
        <v>0</v>
      </c>
      <c r="R242" s="88"/>
      <c r="S242" s="88"/>
      <c r="T242" s="88"/>
      <c r="U242" s="88">
        <f t="shared" si="147"/>
        <v>0</v>
      </c>
      <c r="V242" s="88">
        <f t="shared" si="147"/>
        <v>0</v>
      </c>
      <c r="W242" s="88">
        <f t="shared" si="147"/>
        <v>0</v>
      </c>
      <c r="X242" s="30"/>
      <c r="Y242" s="30"/>
      <c r="Z242" s="30"/>
    </row>
    <row r="243" spans="1:26" s="7" customFormat="1" ht="51.75" hidden="1" customHeight="1" x14ac:dyDescent="0.25">
      <c r="A243" s="4" t="s">
        <v>2</v>
      </c>
      <c r="B243" s="8" t="s">
        <v>1</v>
      </c>
      <c r="C243" s="83">
        <f>SUM(C244:C245)</f>
        <v>0</v>
      </c>
      <c r="D243" s="83">
        <f t="shared" ref="D243:E243" si="166">SUM(D244:D245)</f>
        <v>0</v>
      </c>
      <c r="E243" s="83">
        <f t="shared" si="166"/>
        <v>0</v>
      </c>
      <c r="F243" s="6">
        <f>SUM(F244:F245)</f>
        <v>0</v>
      </c>
      <c r="G243" s="6">
        <f t="shared" ref="G243:H243" si="167">SUM(G244:G245)</f>
        <v>0</v>
      </c>
      <c r="H243" s="6">
        <f t="shared" si="167"/>
        <v>0</v>
      </c>
      <c r="I243" s="83">
        <f t="shared" si="145"/>
        <v>0</v>
      </c>
      <c r="J243" s="83">
        <f t="shared" si="145"/>
        <v>0</v>
      </c>
      <c r="K243" s="83">
        <f t="shared" si="145"/>
        <v>0</v>
      </c>
      <c r="L243" s="83">
        <f>SUM(L244:L245)</f>
        <v>0</v>
      </c>
      <c r="M243" s="83">
        <f t="shared" ref="M243:N243" si="168">SUM(M244:M245)</f>
        <v>0</v>
      </c>
      <c r="N243" s="83">
        <f t="shared" si="168"/>
        <v>0</v>
      </c>
      <c r="O243" s="83">
        <f t="shared" si="146"/>
        <v>0</v>
      </c>
      <c r="P243" s="83">
        <f t="shared" si="146"/>
        <v>0</v>
      </c>
      <c r="Q243" s="83">
        <f t="shared" si="146"/>
        <v>0</v>
      </c>
      <c r="R243" s="83">
        <f t="shared" ref="R243:T243" si="169">SUM(R244:R245)</f>
        <v>0</v>
      </c>
      <c r="S243" s="83">
        <f t="shared" si="169"/>
        <v>0</v>
      </c>
      <c r="T243" s="83">
        <f t="shared" si="169"/>
        <v>0</v>
      </c>
      <c r="U243" s="83">
        <f t="shared" si="147"/>
        <v>0</v>
      </c>
      <c r="V243" s="83">
        <f t="shared" si="147"/>
        <v>0</v>
      </c>
      <c r="W243" s="83">
        <f t="shared" si="147"/>
        <v>0</v>
      </c>
      <c r="X243" s="31"/>
      <c r="Y243" s="31"/>
      <c r="Z243" s="31"/>
    </row>
    <row r="244" spans="1:26" ht="82.5" hidden="1" customHeight="1" x14ac:dyDescent="0.25">
      <c r="A244" s="54" t="s">
        <v>234</v>
      </c>
      <c r="B244" s="19" t="s">
        <v>307</v>
      </c>
      <c r="C244" s="88"/>
      <c r="D244" s="88"/>
      <c r="E244" s="88"/>
      <c r="F244" s="94"/>
      <c r="G244" s="94"/>
      <c r="H244" s="94"/>
      <c r="I244" s="88"/>
      <c r="J244" s="88"/>
      <c r="K244" s="88"/>
      <c r="L244" s="88"/>
      <c r="M244" s="88"/>
      <c r="N244" s="88"/>
      <c r="O244" s="88">
        <f t="shared" si="146"/>
        <v>0</v>
      </c>
      <c r="P244" s="88">
        <f t="shared" si="146"/>
        <v>0</v>
      </c>
      <c r="Q244" s="88">
        <f t="shared" si="146"/>
        <v>0</v>
      </c>
      <c r="R244" s="88"/>
      <c r="S244" s="88"/>
      <c r="T244" s="88"/>
      <c r="U244" s="88"/>
      <c r="V244" s="88"/>
      <c r="W244" s="88"/>
      <c r="X244" s="30"/>
      <c r="Y244" s="30"/>
      <c r="Z244" s="30"/>
    </row>
    <row r="245" spans="1:26" ht="48" hidden="1" customHeight="1" x14ac:dyDescent="0.25">
      <c r="A245" s="9" t="s">
        <v>234</v>
      </c>
      <c r="B245" s="19" t="s">
        <v>233</v>
      </c>
      <c r="C245" s="88"/>
      <c r="D245" s="88"/>
      <c r="E245" s="88"/>
      <c r="F245" s="94"/>
      <c r="G245" s="94"/>
      <c r="H245" s="94"/>
      <c r="I245" s="88">
        <f t="shared" si="145"/>
        <v>0</v>
      </c>
      <c r="J245" s="88">
        <f t="shared" si="145"/>
        <v>0</v>
      </c>
      <c r="K245" s="88">
        <f t="shared" si="145"/>
        <v>0</v>
      </c>
      <c r="L245" s="88"/>
      <c r="M245" s="88"/>
      <c r="N245" s="88"/>
      <c r="O245" s="88">
        <f t="shared" si="146"/>
        <v>0</v>
      </c>
      <c r="P245" s="88">
        <f t="shared" si="146"/>
        <v>0</v>
      </c>
      <c r="Q245" s="88">
        <f t="shared" si="146"/>
        <v>0</v>
      </c>
      <c r="R245" s="88"/>
      <c r="S245" s="88"/>
      <c r="T245" s="88"/>
      <c r="U245" s="88">
        <f t="shared" si="147"/>
        <v>0</v>
      </c>
      <c r="V245" s="88">
        <f t="shared" si="147"/>
        <v>0</v>
      </c>
      <c r="W245" s="88">
        <f t="shared" si="147"/>
        <v>0</v>
      </c>
      <c r="X245" s="30"/>
      <c r="Y245" s="30"/>
      <c r="Z245" s="30"/>
    </row>
    <row r="246" spans="1:26" s="7" customFormat="1" ht="25.5" customHeight="1" x14ac:dyDescent="0.25">
      <c r="A246" s="18"/>
      <c r="B246" s="5" t="s">
        <v>0</v>
      </c>
      <c r="C246" s="83">
        <f t="shared" ref="C246:H246" si="170">C10+C121</f>
        <v>13513242.27885</v>
      </c>
      <c r="D246" s="83">
        <f t="shared" si="170"/>
        <v>13181896.192500001</v>
      </c>
      <c r="E246" s="83">
        <f t="shared" si="170"/>
        <v>13173033.332000002</v>
      </c>
      <c r="F246" s="6">
        <f t="shared" si="170"/>
        <v>14010307.608849999</v>
      </c>
      <c r="G246" s="6">
        <f t="shared" si="170"/>
        <v>13181896.192500001</v>
      </c>
      <c r="H246" s="6">
        <f t="shared" si="170"/>
        <v>13173033.332000002</v>
      </c>
      <c r="I246" s="83">
        <f>F246-C246</f>
        <v>497065.32999999821</v>
      </c>
      <c r="J246" s="83">
        <f t="shared" si="145"/>
        <v>0</v>
      </c>
      <c r="K246" s="83">
        <f>H246-E246</f>
        <v>0</v>
      </c>
      <c r="L246" s="83" t="e">
        <f>L10+L121</f>
        <v>#REF!</v>
      </c>
      <c r="M246" s="83" t="e">
        <f>M10+M121</f>
        <v>#REF!</v>
      </c>
      <c r="N246" s="83" t="e">
        <f>N10+N121</f>
        <v>#REF!</v>
      </c>
      <c r="O246" s="83" t="e">
        <f t="shared" si="146"/>
        <v>#REF!</v>
      </c>
      <c r="P246" s="83" t="e">
        <f t="shared" si="146"/>
        <v>#REF!</v>
      </c>
      <c r="Q246" s="83" t="e">
        <f t="shared" si="146"/>
        <v>#REF!</v>
      </c>
      <c r="R246" s="83" t="e">
        <f>R10+R121</f>
        <v>#REF!</v>
      </c>
      <c r="S246" s="83" t="e">
        <f>S10+S121</f>
        <v>#REF!</v>
      </c>
      <c r="T246" s="83" t="e">
        <f>T10+T121</f>
        <v>#REF!</v>
      </c>
      <c r="U246" s="83" t="e">
        <f t="shared" si="147"/>
        <v>#REF!</v>
      </c>
      <c r="V246" s="83" t="e">
        <f t="shared" si="147"/>
        <v>#REF!</v>
      </c>
      <c r="W246" s="83" t="e">
        <f t="shared" si="147"/>
        <v>#REF!</v>
      </c>
      <c r="X246" s="31"/>
      <c r="Y246" s="31"/>
      <c r="Z246" s="31"/>
    </row>
    <row r="247" spans="1:26" ht="10.15" customHeight="1" x14ac:dyDescent="0.25">
      <c r="H247" s="44" t="s">
        <v>298</v>
      </c>
    </row>
  </sheetData>
  <mergeCells count="35">
    <mergeCell ref="C1:E1"/>
    <mergeCell ref="F1:H1"/>
    <mergeCell ref="L1:N1"/>
    <mergeCell ref="R1:T1"/>
    <mergeCell ref="F3:H3"/>
    <mergeCell ref="L3:N3"/>
    <mergeCell ref="R3:T3"/>
    <mergeCell ref="A5:H5"/>
    <mergeCell ref="F6:H6"/>
    <mergeCell ref="C7:E7"/>
    <mergeCell ref="F7:H7"/>
    <mergeCell ref="I7:K7"/>
    <mergeCell ref="O7:Q7"/>
    <mergeCell ref="R7:T7"/>
    <mergeCell ref="U7:W7"/>
    <mergeCell ref="X7:Z7"/>
    <mergeCell ref="A8:A9"/>
    <mergeCell ref="B8:B9"/>
    <mergeCell ref="C8:C9"/>
    <mergeCell ref="D8:E8"/>
    <mergeCell ref="F8:F9"/>
    <mergeCell ref="G8:H8"/>
    <mergeCell ref="L7:N7"/>
    <mergeCell ref="Y8:Z8"/>
    <mergeCell ref="I8:I9"/>
    <mergeCell ref="J8:K8"/>
    <mergeCell ref="L8:L9"/>
    <mergeCell ref="M8:N8"/>
    <mergeCell ref="V8:W8"/>
    <mergeCell ref="X8:X9"/>
    <mergeCell ref="O8:O9"/>
    <mergeCell ref="P8:Q8"/>
    <mergeCell ref="R8:R9"/>
    <mergeCell ref="S8:T8"/>
    <mergeCell ref="U8:U9"/>
  </mergeCells>
  <pageMargins left="1.1811023622047245" right="0.39370078740157483" top="0.78740157480314965" bottom="0.78740157480314965" header="0.19685039370078741" footer="0.23622047244094491"/>
  <pageSetup paperSize="9" scale="53" fitToHeight="0" orientation="portrait" r:id="rId1"/>
  <headerFooter alignWithMargins="0"/>
  <colBreaks count="1" manualBreakCount="1">
    <brk id="8" max="2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уточн. доходы (СД)</vt:lpstr>
      <vt:lpstr>'уточн. доходы (СД)'!Заголовки_для_печати</vt:lpstr>
      <vt:lpstr>'уточн. доходы (СД)'!Область_печати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StrizhakTP</cp:lastModifiedBy>
  <cp:lastPrinted>2025-02-07T11:08:40Z</cp:lastPrinted>
  <dcterms:created xsi:type="dcterms:W3CDTF">2020-11-06T11:10:42Z</dcterms:created>
  <dcterms:modified xsi:type="dcterms:W3CDTF">2025-02-25T12:43:58Z</dcterms:modified>
</cp:coreProperties>
</file>